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St06\Desktop\"/>
    </mc:Choice>
  </mc:AlternateContent>
  <bookViews>
    <workbookView xWindow="0" yWindow="0" windowWidth="0" windowHeight="0"/>
  </bookViews>
  <sheets>
    <sheet name="Rekapitulace stavby" sheetId="1" r:id="rId1"/>
    <sheet name="00 - VRN" sheetId="2" r:id="rId2"/>
    <sheet name="1-01 - Zemní práce" sheetId="3" r:id="rId3"/>
    <sheet name="1-02 - Spodní stavba" sheetId="4" r:id="rId4"/>
    <sheet name="1-03 - Svislé konstrukce" sheetId="5" r:id="rId5"/>
    <sheet name="1-04 - Obálka objektu" sheetId="6" r:id="rId6"/>
    <sheet name="1-05 - Povrchové úpravy" sheetId="7" r:id="rId7"/>
    <sheet name="1-06 - Podlahy" sheetId="8" r:id="rId8"/>
    <sheet name="1-07 - Výrobky" sheetId="9" r:id="rId9"/>
    <sheet name="1-08 - Ostatní" sheetId="10" r:id="rId10"/>
    <sheet name="D.1.2a - Statika" sheetId="11" r:id="rId11"/>
    <sheet name="D.1.2b - Ocelové konstrukce" sheetId="12" r:id="rId12"/>
    <sheet name="D.1.2c - Piloty" sheetId="13" r:id="rId13"/>
    <sheet name="D.1.3 - PBŘ" sheetId="14" r:id="rId14"/>
    <sheet name="D.1.4a - ZTI" sheetId="15" r:id="rId15"/>
    <sheet name="D.1.4b - VZT" sheetId="16" r:id="rId16"/>
    <sheet name="D.1.4c - UT" sheetId="17" r:id="rId17"/>
    <sheet name="D.1.4d - SIL" sheetId="18" r:id="rId18"/>
    <sheet name="D.1.4e - SLB" sheetId="19" r:id="rId19"/>
    <sheet name="D.1.4f - Plyn" sheetId="20" r:id="rId20"/>
    <sheet name="D.1.5 - Komunikace" sheetId="21" r:id="rId21"/>
    <sheet name="D.1.6 - Oplocení" sheetId="22" r:id="rId22"/>
    <sheet name="D.1.7 - Sadové úpravy" sheetId="23" r:id="rId23"/>
    <sheet name="D.2.1 - Gastro" sheetId="24" r:id="rId24"/>
    <sheet name="D.2.2 - Výtah" sheetId="25" r:id="rId25"/>
  </sheets>
  <definedNames>
    <definedName name="_xlnm.Print_Area" localSheetId="0">'Rekapitulace stavby'!$D$4:$AO$76,'Rekapitulace stavby'!$C$82:$AQ$120</definedName>
    <definedName name="_xlnm.Print_Titles" localSheetId="0">'Rekapitulace stavby'!$92:$92</definedName>
    <definedName name="_xlnm._FilterDatabase" localSheetId="1" hidden="1">'00 - VRN'!$C$116:$K$124</definedName>
    <definedName name="_xlnm.Print_Area" localSheetId="1">'00 - VRN'!$C$82:$J$98,'00 - VRN'!$C$104:$J$124</definedName>
    <definedName name="_xlnm.Print_Titles" localSheetId="1">'00 - VRN'!$116:$116</definedName>
    <definedName name="_xlnm._FilterDatabase" localSheetId="2" hidden="1">'1-01 - Zemní práce'!$C$120:$K$129</definedName>
    <definedName name="_xlnm.Print_Area" localSheetId="2">'1-01 - Zemní práce'!$C$82:$J$100,'1-01 - Zemní práce'!$C$106:$J$129</definedName>
    <definedName name="_xlnm.Print_Titles" localSheetId="2">'1-01 - Zemní práce'!$120:$120</definedName>
    <definedName name="_xlnm._FilterDatabase" localSheetId="3" hidden="1">'1-02 - Spodní stavba'!$C$120:$K$130</definedName>
    <definedName name="_xlnm.Print_Area" localSheetId="3">'1-02 - Spodní stavba'!$C$82:$J$100,'1-02 - Spodní stavba'!$C$106:$J$130</definedName>
    <definedName name="_xlnm.Print_Titles" localSheetId="3">'1-02 - Spodní stavba'!$120:$120</definedName>
    <definedName name="_xlnm._FilterDatabase" localSheetId="4" hidden="1">'1-03 - Svislé konstrukce'!$C$120:$K$130</definedName>
    <definedName name="_xlnm.Print_Area" localSheetId="4">'1-03 - Svislé konstrukce'!$C$82:$J$100,'1-03 - Svislé konstrukce'!$C$106:$J$130</definedName>
    <definedName name="_xlnm.Print_Titles" localSheetId="4">'1-03 - Svislé konstrukce'!$120:$120</definedName>
    <definedName name="_xlnm._FilterDatabase" localSheetId="5" hidden="1">'1-04 - Obálka objektu'!$C$128:$K$208</definedName>
    <definedName name="_xlnm.Print_Area" localSheetId="5">'1-04 - Obálka objektu'!$C$82:$J$108,'1-04 - Obálka objektu'!$C$114:$J$208</definedName>
    <definedName name="_xlnm.Print_Titles" localSheetId="5">'1-04 - Obálka objektu'!$128:$128</definedName>
    <definedName name="_xlnm._FilterDatabase" localSheetId="6" hidden="1">'1-05 - Povrchové úpravy'!$C$131:$K$180</definedName>
    <definedName name="_xlnm.Print_Area" localSheetId="6">'1-05 - Povrchové úpravy'!$C$82:$J$111,'1-05 - Povrchové úpravy'!$C$117:$J$180</definedName>
    <definedName name="_xlnm.Print_Titles" localSheetId="6">'1-05 - Povrchové úpravy'!$131:$131</definedName>
    <definedName name="_xlnm._FilterDatabase" localSheetId="7" hidden="1">'1-06 - Podlahy'!$C$131:$K$213</definedName>
    <definedName name="_xlnm.Print_Area" localSheetId="7">'1-06 - Podlahy'!$C$82:$J$111,'1-06 - Podlahy'!$C$117:$J$213</definedName>
    <definedName name="_xlnm.Print_Titles" localSheetId="7">'1-06 - Podlahy'!$131:$131</definedName>
    <definedName name="_xlnm._FilterDatabase" localSheetId="8" hidden="1">'1-07 - Výrobky'!$C$127:$K$203</definedName>
    <definedName name="_xlnm.Print_Area" localSheetId="8">'1-07 - Výrobky'!$C$82:$J$107,'1-07 - Výrobky'!$C$113:$J$203</definedName>
    <definedName name="_xlnm.Print_Titles" localSheetId="8">'1-07 - Výrobky'!$127:$127</definedName>
    <definedName name="_xlnm._FilterDatabase" localSheetId="9" hidden="1">'1-08 - Ostatní'!$C$120:$K$133</definedName>
    <definedName name="_xlnm.Print_Area" localSheetId="9">'1-08 - Ostatní'!$C$82:$J$100,'1-08 - Ostatní'!$C$106:$J$133</definedName>
    <definedName name="_xlnm.Print_Titles" localSheetId="9">'1-08 - Ostatní'!$120:$120</definedName>
    <definedName name="_xlnm._FilterDatabase" localSheetId="10" hidden="1">'D.1.2a - Statika'!$C$121:$K$230</definedName>
    <definedName name="_xlnm.Print_Area" localSheetId="10">'D.1.2a - Statika'!$C$82:$J$103,'D.1.2a - Statika'!$C$109:$J$230</definedName>
    <definedName name="_xlnm.Print_Titles" localSheetId="10">'D.1.2a - Statika'!$121:$121</definedName>
    <definedName name="_xlnm._FilterDatabase" localSheetId="11" hidden="1">'D.1.2b - Ocelové konstrukce'!$C$116:$K$122</definedName>
    <definedName name="_xlnm.Print_Area" localSheetId="11">'D.1.2b - Ocelové konstrukce'!$C$82:$J$98,'D.1.2b - Ocelové konstrukce'!$C$104:$J$122</definedName>
    <definedName name="_xlnm.Print_Titles" localSheetId="11">'D.1.2b - Ocelové konstrukce'!$116:$116</definedName>
    <definedName name="_xlnm._FilterDatabase" localSheetId="12" hidden="1">'D.1.2c - Piloty'!$C$116:$K$125</definedName>
    <definedName name="_xlnm.Print_Area" localSheetId="12">'D.1.2c - Piloty'!$C$82:$J$98,'D.1.2c - Piloty'!$C$104:$J$125</definedName>
    <definedName name="_xlnm.Print_Titles" localSheetId="12">'D.1.2c - Piloty'!$116:$116</definedName>
    <definedName name="_xlnm._FilterDatabase" localSheetId="13" hidden="1">'D.1.3 - PBŘ'!$C$117:$K$123</definedName>
    <definedName name="_xlnm.Print_Area" localSheetId="13">'D.1.3 - PBŘ'!$C$82:$J$99,'D.1.3 - PBŘ'!$C$105:$J$123</definedName>
    <definedName name="_xlnm.Print_Titles" localSheetId="13">'D.1.3 - PBŘ'!$117:$117</definedName>
    <definedName name="_xlnm._FilterDatabase" localSheetId="14" hidden="1">'D.1.4a - ZTI'!$C$129:$K$411</definedName>
    <definedName name="_xlnm.Print_Area" localSheetId="14">'D.1.4a - ZTI'!$C$82:$J$111,'D.1.4a - ZTI'!$C$117:$J$411</definedName>
    <definedName name="_xlnm.Print_Titles" localSheetId="14">'D.1.4a - ZTI'!$129:$129</definedName>
    <definedName name="_xlnm._FilterDatabase" localSheetId="15" hidden="1">'D.1.4b - VZT'!$C$125:$K$247</definedName>
    <definedName name="_xlnm.Print_Area" localSheetId="15">'D.1.4b - VZT'!$C$82:$J$107,'D.1.4b - VZT'!$C$113:$J$247</definedName>
    <definedName name="_xlnm.Print_Titles" localSheetId="15">'D.1.4b - VZT'!$125:$125</definedName>
    <definedName name="_xlnm._FilterDatabase" localSheetId="16" hidden="1">'D.1.4c - UT'!$C$116:$K$159</definedName>
    <definedName name="_xlnm.Print_Area" localSheetId="16">'D.1.4c - UT'!$C$82:$J$98,'D.1.4c - UT'!$C$104:$J$159</definedName>
    <definedName name="_xlnm.Print_Titles" localSheetId="16">'D.1.4c - UT'!$116:$116</definedName>
    <definedName name="_xlnm._FilterDatabase" localSheetId="17" hidden="1">'D.1.4d - SIL'!$C$116:$K$129</definedName>
    <definedName name="_xlnm.Print_Area" localSheetId="17">'D.1.4d - SIL'!$C$82:$J$98,'D.1.4d - SIL'!$C$104:$J$129</definedName>
    <definedName name="_xlnm.Print_Titles" localSheetId="17">'D.1.4d - SIL'!$116:$116</definedName>
    <definedName name="_xlnm._FilterDatabase" localSheetId="18" hidden="1">'D.1.4e - SLB'!$C$116:$K$127</definedName>
    <definedName name="_xlnm.Print_Area" localSheetId="18">'D.1.4e - SLB'!$C$82:$J$98,'D.1.4e - SLB'!$C$104:$J$127</definedName>
    <definedName name="_xlnm.Print_Titles" localSheetId="18">'D.1.4e - SLB'!$116:$116</definedName>
    <definedName name="_xlnm._FilterDatabase" localSheetId="19" hidden="1">'D.1.4f - Plyn'!$C$125:$K$180</definedName>
    <definedName name="_xlnm.Print_Area" localSheetId="19">'D.1.4f - Plyn'!$C$82:$J$107,'D.1.4f - Plyn'!$C$113:$J$180</definedName>
    <definedName name="_xlnm.Print_Titles" localSheetId="19">'D.1.4f - Plyn'!$125:$125</definedName>
    <definedName name="_xlnm._FilterDatabase" localSheetId="20" hidden="1">'D.1.5 - Komunikace'!$C$125:$K$169</definedName>
    <definedName name="_xlnm.Print_Area" localSheetId="20">'D.1.5 - Komunikace'!$C$82:$J$107,'D.1.5 - Komunikace'!$C$113:$J$169</definedName>
    <definedName name="_xlnm.Print_Titles" localSheetId="20">'D.1.5 - Komunikace'!$125:$125</definedName>
    <definedName name="_xlnm._FilterDatabase" localSheetId="21" hidden="1">'D.1.6 - Oplocení'!$C$119:$K$126</definedName>
    <definedName name="_xlnm.Print_Area" localSheetId="21">'D.1.6 - Oplocení'!$C$82:$J$101,'D.1.6 - Oplocení'!$C$107:$J$126</definedName>
    <definedName name="_xlnm.Print_Titles" localSheetId="21">'D.1.6 - Oplocení'!$119:$119</definedName>
    <definedName name="_xlnm._FilterDatabase" localSheetId="22" hidden="1">'D.1.7 - Sadové úpravy'!$C$118:$K$172</definedName>
    <definedName name="_xlnm.Print_Area" localSheetId="22">'D.1.7 - Sadové úpravy'!$C$82:$J$100,'D.1.7 - Sadové úpravy'!$C$106:$J$172</definedName>
    <definedName name="_xlnm.Print_Titles" localSheetId="22">'D.1.7 - Sadové úpravy'!$118:$118</definedName>
    <definedName name="_xlnm._FilterDatabase" localSheetId="23" hidden="1">'D.2.1 - Gastro'!$C$116:$K$129</definedName>
    <definedName name="_xlnm.Print_Area" localSheetId="23">'D.2.1 - Gastro'!$C$82:$J$98,'D.2.1 - Gastro'!$C$104:$J$129</definedName>
    <definedName name="_xlnm.Print_Titles" localSheetId="23">'D.2.1 - Gastro'!$116:$116</definedName>
    <definedName name="_xlnm._FilterDatabase" localSheetId="24" hidden="1">'D.2.2 - Výtah'!$C$117:$K$122</definedName>
    <definedName name="_xlnm.Print_Area" localSheetId="24">'D.2.2 - Výtah'!$C$82:$J$99,'D.2.2 - Výtah'!$C$105:$J$122</definedName>
    <definedName name="_xlnm.Print_Titles" localSheetId="24">'D.2.2 - Výtah'!$117:$117</definedName>
  </definedNames>
  <calcPr/>
</workbook>
</file>

<file path=xl/calcChain.xml><?xml version="1.0" encoding="utf-8"?>
<calcChain xmlns="http://schemas.openxmlformats.org/spreadsheetml/2006/main">
  <c i="25" l="1" r="R120"/>
  <c r="R119"/>
  <c r="R118"/>
  <c r="J37"/>
  <c r="J36"/>
  <c i="1" r="AY119"/>
  <c i="25" r="J35"/>
  <c i="1" r="AX119"/>
  <c i="25" r="BI122"/>
  <c r="BH122"/>
  <c r="BG122"/>
  <c r="BF122"/>
  <c r="T122"/>
  <c r="R122"/>
  <c r="P122"/>
  <c r="BI121"/>
  <c r="BH121"/>
  <c r="BG121"/>
  <c r="BF121"/>
  <c r="T121"/>
  <c r="R121"/>
  <c r="P121"/>
  <c r="J115"/>
  <c r="F115"/>
  <c r="J114"/>
  <c r="F114"/>
  <c r="F112"/>
  <c r="E110"/>
  <c r="J92"/>
  <c r="F92"/>
  <c r="J91"/>
  <c r="F91"/>
  <c r="F89"/>
  <c r="E87"/>
  <c r="J12"/>
  <c r="J112"/>
  <c r="E7"/>
  <c r="E108"/>
  <c i="24" r="J37"/>
  <c r="J36"/>
  <c i="1" r="AY118"/>
  <c i="24" r="J35"/>
  <c i="1" r="AX118"/>
  <c i="24"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J114"/>
  <c r="F114"/>
  <c r="J113"/>
  <c r="F113"/>
  <c r="F111"/>
  <c r="E109"/>
  <c r="J92"/>
  <c r="F92"/>
  <c r="J91"/>
  <c r="F91"/>
  <c r="F89"/>
  <c r="E87"/>
  <c r="J12"/>
  <c r="J111"/>
  <c r="E7"/>
  <c r="E107"/>
  <c i="23" r="J37"/>
  <c r="J36"/>
  <c i="1" r="AY117"/>
  <c i="23" r="J35"/>
  <c i="1" r="AX117"/>
  <c i="23"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J116"/>
  <c r="F116"/>
  <c r="J115"/>
  <c r="F115"/>
  <c r="F113"/>
  <c r="E111"/>
  <c r="J92"/>
  <c r="F92"/>
  <c r="J91"/>
  <c r="F91"/>
  <c r="F89"/>
  <c r="E87"/>
  <c r="J12"/>
  <c r="J113"/>
  <c r="E7"/>
  <c r="E109"/>
  <c i="22" r="J37"/>
  <c r="J36"/>
  <c i="1" r="AY116"/>
  <c i="22" r="J35"/>
  <c i="1" r="AX116"/>
  <c i="22" r="BI126"/>
  <c r="BH126"/>
  <c r="BG126"/>
  <c r="BF126"/>
  <c r="T126"/>
  <c r="T125"/>
  <c r="T124"/>
  <c r="R126"/>
  <c r="R125"/>
  <c r="R124"/>
  <c r="P126"/>
  <c r="P125"/>
  <c r="P124"/>
  <c r="BI123"/>
  <c r="BH123"/>
  <c r="BG123"/>
  <c r="BF123"/>
  <c r="T123"/>
  <c r="T122"/>
  <c r="T121"/>
  <c r="T120"/>
  <c r="R123"/>
  <c r="R122"/>
  <c r="R121"/>
  <c r="R120"/>
  <c r="P123"/>
  <c r="P122"/>
  <c r="P121"/>
  <c r="P120"/>
  <c i="1" r="AU116"/>
  <c i="22" r="J117"/>
  <c r="F117"/>
  <c r="J116"/>
  <c r="F116"/>
  <c r="F114"/>
  <c r="E112"/>
  <c r="J92"/>
  <c r="F92"/>
  <c r="J91"/>
  <c r="F91"/>
  <c r="F89"/>
  <c r="E87"/>
  <c r="J12"/>
  <c r="J114"/>
  <c r="E7"/>
  <c r="E85"/>
  <c i="21" r="J37"/>
  <c r="J36"/>
  <c i="1" r="AY115"/>
  <c i="21" r="J35"/>
  <c i="1" r="AX115"/>
  <c i="21" r="BI169"/>
  <c r="BH169"/>
  <c r="BG169"/>
  <c r="BF169"/>
  <c r="T169"/>
  <c r="T168"/>
  <c r="R169"/>
  <c r="R168"/>
  <c r="P169"/>
  <c r="P168"/>
  <c r="BI167"/>
  <c r="BH167"/>
  <c r="BG167"/>
  <c r="BF167"/>
  <c r="T167"/>
  <c r="R167"/>
  <c r="P167"/>
  <c r="BI166"/>
  <c r="BH166"/>
  <c r="BG166"/>
  <c r="BF166"/>
  <c r="T166"/>
  <c r="R166"/>
  <c r="P166"/>
  <c r="BI164"/>
  <c r="BH164"/>
  <c r="BG164"/>
  <c r="BF164"/>
  <c r="T164"/>
  <c r="R164"/>
  <c r="P164"/>
  <c r="BI163"/>
  <c r="BH163"/>
  <c r="BG163"/>
  <c r="BF163"/>
  <c r="T163"/>
  <c r="R163"/>
  <c r="P163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29"/>
  <c r="BH129"/>
  <c r="BG129"/>
  <c r="BF129"/>
  <c r="T129"/>
  <c r="T128"/>
  <c r="R129"/>
  <c r="R128"/>
  <c r="P129"/>
  <c r="P128"/>
  <c r="J123"/>
  <c r="F123"/>
  <c r="J122"/>
  <c r="F122"/>
  <c r="F120"/>
  <c r="E118"/>
  <c r="J92"/>
  <c r="F92"/>
  <c r="J91"/>
  <c r="F91"/>
  <c r="F89"/>
  <c r="E87"/>
  <c r="J12"/>
  <c r="J120"/>
  <c r="E7"/>
  <c r="E116"/>
  <c i="20" r="J37"/>
  <c r="J36"/>
  <c i="1" r="AY114"/>
  <c i="20" r="J35"/>
  <c i="1" r="AX114"/>
  <c i="20" r="BI180"/>
  <c r="BH180"/>
  <c r="BG180"/>
  <c r="BF180"/>
  <c r="T180"/>
  <c r="R180"/>
  <c r="P180"/>
  <c r="BI179"/>
  <c r="BH179"/>
  <c r="BG179"/>
  <c r="BF179"/>
  <c r="T179"/>
  <c r="R179"/>
  <c r="P179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69"/>
  <c r="BH169"/>
  <c r="BG169"/>
  <c r="BF169"/>
  <c r="T169"/>
  <c r="R169"/>
  <c r="P169"/>
  <c r="BI168"/>
  <c r="BH168"/>
  <c r="BG168"/>
  <c r="BF168"/>
  <c r="T168"/>
  <c r="R168"/>
  <c r="P168"/>
  <c r="BI165"/>
  <c r="BH165"/>
  <c r="BG165"/>
  <c r="BF165"/>
  <c r="T165"/>
  <c r="T164"/>
  <c r="R165"/>
  <c r="R164"/>
  <c r="P165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5"/>
  <c r="BH145"/>
  <c r="BG145"/>
  <c r="BF145"/>
  <c r="T145"/>
  <c r="R145"/>
  <c r="P145"/>
  <c r="BI144"/>
  <c r="BH144"/>
  <c r="BG144"/>
  <c r="BF144"/>
  <c r="T144"/>
  <c r="R144"/>
  <c r="P144"/>
  <c r="BI139"/>
  <c r="BH139"/>
  <c r="BG139"/>
  <c r="BF139"/>
  <c r="T139"/>
  <c r="T138"/>
  <c r="R139"/>
  <c r="R138"/>
  <c r="P139"/>
  <c r="P138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J123"/>
  <c r="F123"/>
  <c r="J122"/>
  <c r="F122"/>
  <c r="F120"/>
  <c r="E118"/>
  <c r="J92"/>
  <c r="F92"/>
  <c r="J91"/>
  <c r="F91"/>
  <c r="F89"/>
  <c r="E87"/>
  <c r="J12"/>
  <c r="J89"/>
  <c r="E7"/>
  <c r="E116"/>
  <c i="19" r="J37"/>
  <c r="J36"/>
  <c i="1" r="AY113"/>
  <c i="19" r="J35"/>
  <c i="1" r="AX113"/>
  <c i="19"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J114"/>
  <c r="F114"/>
  <c r="J113"/>
  <c r="F113"/>
  <c r="F111"/>
  <c r="E109"/>
  <c r="J92"/>
  <c r="F92"/>
  <c r="J91"/>
  <c r="F91"/>
  <c r="F89"/>
  <c r="E87"/>
  <c r="J12"/>
  <c r="J89"/>
  <c r="E7"/>
  <c r="E107"/>
  <c i="18" r="J37"/>
  <c r="J36"/>
  <c i="1" r="AY112"/>
  <c i="18" r="J35"/>
  <c i="1" r="AX112"/>
  <c i="18"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J114"/>
  <c r="F114"/>
  <c r="J113"/>
  <c r="F113"/>
  <c r="F111"/>
  <c r="E109"/>
  <c r="J92"/>
  <c r="F92"/>
  <c r="J91"/>
  <c r="F91"/>
  <c r="F89"/>
  <c r="E87"/>
  <c r="J12"/>
  <c r="J89"/>
  <c r="E7"/>
  <c r="E107"/>
  <c i="17" r="J37"/>
  <c r="J36"/>
  <c i="1" r="AY111"/>
  <c i="17" r="J35"/>
  <c i="1" r="AX111"/>
  <c i="17"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J114"/>
  <c r="F114"/>
  <c r="J113"/>
  <c r="F113"/>
  <c r="F111"/>
  <c r="E109"/>
  <c r="J92"/>
  <c r="F92"/>
  <c r="J91"/>
  <c r="F91"/>
  <c r="F89"/>
  <c r="E87"/>
  <c r="J12"/>
  <c r="J89"/>
  <c r="E7"/>
  <c r="E107"/>
  <c i="16" r="J37"/>
  <c r="J36"/>
  <c i="1" r="AY110"/>
  <c i="16" r="J35"/>
  <c i="1" r="AX110"/>
  <c i="16"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5"/>
  <c r="BH235"/>
  <c r="BG235"/>
  <c r="BF235"/>
  <c r="T235"/>
  <c r="T234"/>
  <c r="R235"/>
  <c r="R234"/>
  <c r="P235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8"/>
  <c r="BH128"/>
  <c r="BG128"/>
  <c r="BF128"/>
  <c r="T128"/>
  <c r="R128"/>
  <c r="P128"/>
  <c r="J123"/>
  <c r="F123"/>
  <c r="J122"/>
  <c r="F122"/>
  <c r="F120"/>
  <c r="E118"/>
  <c r="J92"/>
  <c r="F92"/>
  <c r="J91"/>
  <c r="F91"/>
  <c r="F89"/>
  <c r="E87"/>
  <c r="J12"/>
  <c r="J120"/>
  <c r="E7"/>
  <c r="E85"/>
  <c i="15" r="J37"/>
  <c r="J36"/>
  <c i="1" r="AY109"/>
  <c i="15" r="J35"/>
  <c i="1" r="AX109"/>
  <c i="15" r="BI411"/>
  <c r="BH411"/>
  <c r="BG411"/>
  <c r="BF411"/>
  <c r="T411"/>
  <c r="R411"/>
  <c r="P411"/>
  <c r="BI410"/>
  <c r="BH410"/>
  <c r="BG410"/>
  <c r="BF410"/>
  <c r="T410"/>
  <c r="R410"/>
  <c r="P410"/>
  <c r="BI409"/>
  <c r="BH409"/>
  <c r="BG409"/>
  <c r="BF409"/>
  <c r="T409"/>
  <c r="R409"/>
  <c r="P409"/>
  <c r="BI408"/>
  <c r="BH408"/>
  <c r="BG408"/>
  <c r="BF408"/>
  <c r="T408"/>
  <c r="R408"/>
  <c r="P408"/>
  <c r="BI402"/>
  <c r="BH402"/>
  <c r="BG402"/>
  <c r="BF402"/>
  <c r="T402"/>
  <c r="R402"/>
  <c r="P402"/>
  <c r="BI401"/>
  <c r="BH401"/>
  <c r="BG401"/>
  <c r="BF401"/>
  <c r="T401"/>
  <c r="R401"/>
  <c r="P401"/>
  <c r="BI400"/>
  <c r="BH400"/>
  <c r="BG400"/>
  <c r="BF400"/>
  <c r="T400"/>
  <c r="R400"/>
  <c r="P400"/>
  <c r="BI399"/>
  <c r="BH399"/>
  <c r="BG399"/>
  <c r="BF399"/>
  <c r="T399"/>
  <c r="R399"/>
  <c r="P399"/>
  <c r="BI396"/>
  <c r="BH396"/>
  <c r="BG396"/>
  <c r="BF396"/>
  <c r="T396"/>
  <c r="R396"/>
  <c r="P396"/>
  <c r="BI394"/>
  <c r="BH394"/>
  <c r="BG394"/>
  <c r="BF394"/>
  <c r="T394"/>
  <c r="R394"/>
  <c r="P394"/>
  <c r="BI393"/>
  <c r="BH393"/>
  <c r="BG393"/>
  <c r="BF393"/>
  <c r="T393"/>
  <c r="R393"/>
  <c r="P393"/>
  <c r="BI392"/>
  <c r="BH392"/>
  <c r="BG392"/>
  <c r="BF392"/>
  <c r="T392"/>
  <c r="R392"/>
  <c r="P392"/>
  <c r="BI390"/>
  <c r="BH390"/>
  <c r="BG390"/>
  <c r="BF390"/>
  <c r="T390"/>
  <c r="R390"/>
  <c r="P390"/>
  <c r="BI389"/>
  <c r="BH389"/>
  <c r="BG389"/>
  <c r="BF389"/>
  <c r="T389"/>
  <c r="R389"/>
  <c r="P389"/>
  <c r="BI386"/>
  <c r="BH386"/>
  <c r="BG386"/>
  <c r="BF386"/>
  <c r="T386"/>
  <c r="R386"/>
  <c r="P386"/>
  <c r="BI382"/>
  <c r="BH382"/>
  <c r="BG382"/>
  <c r="BF382"/>
  <c r="T382"/>
  <c r="R382"/>
  <c r="P382"/>
  <c r="BI381"/>
  <c r="BH381"/>
  <c r="BG381"/>
  <c r="BF381"/>
  <c r="T381"/>
  <c r="R381"/>
  <c r="P381"/>
  <c r="BI380"/>
  <c r="BH380"/>
  <c r="BG380"/>
  <c r="BF380"/>
  <c r="T380"/>
  <c r="R380"/>
  <c r="P380"/>
  <c r="BI379"/>
  <c r="BH379"/>
  <c r="BG379"/>
  <c r="BF379"/>
  <c r="T379"/>
  <c r="R379"/>
  <c r="P379"/>
  <c r="BI378"/>
  <c r="BH378"/>
  <c r="BG378"/>
  <c r="BF378"/>
  <c r="T378"/>
  <c r="R378"/>
  <c r="P378"/>
  <c r="BI377"/>
  <c r="BH377"/>
  <c r="BG377"/>
  <c r="BF377"/>
  <c r="T377"/>
  <c r="R377"/>
  <c r="P377"/>
  <c r="BI376"/>
  <c r="BH376"/>
  <c r="BG376"/>
  <c r="BF376"/>
  <c r="T376"/>
  <c r="R376"/>
  <c r="P376"/>
  <c r="BI373"/>
  <c r="BH373"/>
  <c r="BG373"/>
  <c r="BF373"/>
  <c r="T373"/>
  <c r="R373"/>
  <c r="P373"/>
  <c r="BI370"/>
  <c r="BH370"/>
  <c r="BG370"/>
  <c r="BF370"/>
  <c r="T370"/>
  <c r="R370"/>
  <c r="P370"/>
  <c r="BI367"/>
  <c r="BH367"/>
  <c r="BG367"/>
  <c r="BF367"/>
  <c r="T367"/>
  <c r="R367"/>
  <c r="P367"/>
  <c r="BI366"/>
  <c r="BH366"/>
  <c r="BG366"/>
  <c r="BF366"/>
  <c r="T366"/>
  <c r="R366"/>
  <c r="P366"/>
  <c r="BI361"/>
  <c r="BH361"/>
  <c r="BG361"/>
  <c r="BF361"/>
  <c r="T361"/>
  <c r="R361"/>
  <c r="P361"/>
  <c r="BI358"/>
  <c r="BH358"/>
  <c r="BG358"/>
  <c r="BF358"/>
  <c r="T358"/>
  <c r="R358"/>
  <c r="P358"/>
  <c r="BI357"/>
  <c r="BH357"/>
  <c r="BG357"/>
  <c r="BF357"/>
  <c r="T357"/>
  <c r="R357"/>
  <c r="P357"/>
  <c r="BI356"/>
  <c r="BH356"/>
  <c r="BG356"/>
  <c r="BF356"/>
  <c r="T356"/>
  <c r="R356"/>
  <c r="P356"/>
  <c r="BI353"/>
  <c r="BH353"/>
  <c r="BG353"/>
  <c r="BF353"/>
  <c r="T353"/>
  <c r="R353"/>
  <c r="P353"/>
  <c r="BI352"/>
  <c r="BH352"/>
  <c r="BG352"/>
  <c r="BF352"/>
  <c r="T352"/>
  <c r="R352"/>
  <c r="P352"/>
  <c r="BI351"/>
  <c r="BH351"/>
  <c r="BG351"/>
  <c r="BF351"/>
  <c r="T351"/>
  <c r="R351"/>
  <c r="P351"/>
  <c r="BI350"/>
  <c r="BH350"/>
  <c r="BG350"/>
  <c r="BF350"/>
  <c r="T350"/>
  <c r="R350"/>
  <c r="P350"/>
  <c r="BI346"/>
  <c r="BH346"/>
  <c r="BG346"/>
  <c r="BF346"/>
  <c r="T346"/>
  <c r="R346"/>
  <c r="P346"/>
  <c r="BI343"/>
  <c r="BH343"/>
  <c r="BG343"/>
  <c r="BF343"/>
  <c r="T343"/>
  <c r="R343"/>
  <c r="P343"/>
  <c r="BI341"/>
  <c r="BH341"/>
  <c r="BG341"/>
  <c r="BF341"/>
  <c r="T341"/>
  <c r="R341"/>
  <c r="P341"/>
  <c r="BI340"/>
  <c r="BH340"/>
  <c r="BG340"/>
  <c r="BF340"/>
  <c r="T340"/>
  <c r="R340"/>
  <c r="P340"/>
  <c r="BI338"/>
  <c r="BH338"/>
  <c r="BG338"/>
  <c r="BF338"/>
  <c r="T338"/>
  <c r="R338"/>
  <c r="P338"/>
  <c r="BI337"/>
  <c r="BH337"/>
  <c r="BG337"/>
  <c r="BF337"/>
  <c r="T337"/>
  <c r="R337"/>
  <c r="P337"/>
  <c r="BI336"/>
  <c r="BH336"/>
  <c r="BG336"/>
  <c r="BF336"/>
  <c r="T336"/>
  <c r="R336"/>
  <c r="P336"/>
  <c r="BI335"/>
  <c r="BH335"/>
  <c r="BG335"/>
  <c r="BF335"/>
  <c r="T335"/>
  <c r="R335"/>
  <c r="P335"/>
  <c r="BI334"/>
  <c r="BH334"/>
  <c r="BG334"/>
  <c r="BF334"/>
  <c r="T334"/>
  <c r="R334"/>
  <c r="P334"/>
  <c r="BI333"/>
  <c r="BH333"/>
  <c r="BG333"/>
  <c r="BF333"/>
  <c r="T333"/>
  <c r="R333"/>
  <c r="P333"/>
  <c r="BI332"/>
  <c r="BH332"/>
  <c r="BG332"/>
  <c r="BF332"/>
  <c r="T332"/>
  <c r="R332"/>
  <c r="P332"/>
  <c r="BI331"/>
  <c r="BH331"/>
  <c r="BG331"/>
  <c r="BF331"/>
  <c r="T331"/>
  <c r="R331"/>
  <c r="P331"/>
  <c r="BI330"/>
  <c r="BH330"/>
  <c r="BG330"/>
  <c r="BF330"/>
  <c r="T330"/>
  <c r="R330"/>
  <c r="P330"/>
  <c r="BI327"/>
  <c r="BH327"/>
  <c r="BG327"/>
  <c r="BF327"/>
  <c r="T327"/>
  <c r="R327"/>
  <c r="P327"/>
  <c r="BI324"/>
  <c r="BH324"/>
  <c r="BG324"/>
  <c r="BF324"/>
  <c r="T324"/>
  <c r="R324"/>
  <c r="P324"/>
  <c r="BI323"/>
  <c r="BH323"/>
  <c r="BG323"/>
  <c r="BF323"/>
  <c r="T323"/>
  <c r="R323"/>
  <c r="P323"/>
  <c r="BI322"/>
  <c r="BH322"/>
  <c r="BG322"/>
  <c r="BF322"/>
  <c r="T322"/>
  <c r="R322"/>
  <c r="P322"/>
  <c r="BI321"/>
  <c r="BH321"/>
  <c r="BG321"/>
  <c r="BF321"/>
  <c r="T321"/>
  <c r="R321"/>
  <c r="P321"/>
  <c r="BI320"/>
  <c r="BH320"/>
  <c r="BG320"/>
  <c r="BF320"/>
  <c r="T320"/>
  <c r="R320"/>
  <c r="P320"/>
  <c r="BI319"/>
  <c r="BH319"/>
  <c r="BG319"/>
  <c r="BF319"/>
  <c r="T319"/>
  <c r="R319"/>
  <c r="P319"/>
  <c r="BI318"/>
  <c r="BH318"/>
  <c r="BG318"/>
  <c r="BF318"/>
  <c r="T318"/>
  <c r="R318"/>
  <c r="P318"/>
  <c r="BI317"/>
  <c r="BH317"/>
  <c r="BG317"/>
  <c r="BF317"/>
  <c r="T317"/>
  <c r="R317"/>
  <c r="P317"/>
  <c r="BI316"/>
  <c r="BH316"/>
  <c r="BG316"/>
  <c r="BF316"/>
  <c r="T316"/>
  <c r="R316"/>
  <c r="P316"/>
  <c r="BI315"/>
  <c r="BH315"/>
  <c r="BG315"/>
  <c r="BF315"/>
  <c r="T315"/>
  <c r="R315"/>
  <c r="P315"/>
  <c r="BI314"/>
  <c r="BH314"/>
  <c r="BG314"/>
  <c r="BF314"/>
  <c r="T314"/>
  <c r="R314"/>
  <c r="P314"/>
  <c r="BI313"/>
  <c r="BH313"/>
  <c r="BG313"/>
  <c r="BF313"/>
  <c r="T313"/>
  <c r="R313"/>
  <c r="P313"/>
  <c r="BI312"/>
  <c r="BH312"/>
  <c r="BG312"/>
  <c r="BF312"/>
  <c r="T312"/>
  <c r="R312"/>
  <c r="P312"/>
  <c r="BI311"/>
  <c r="BH311"/>
  <c r="BG311"/>
  <c r="BF311"/>
  <c r="T311"/>
  <c r="R311"/>
  <c r="P311"/>
  <c r="BI310"/>
  <c r="BH310"/>
  <c r="BG310"/>
  <c r="BF310"/>
  <c r="T310"/>
  <c r="R310"/>
  <c r="P310"/>
  <c r="BI309"/>
  <c r="BH309"/>
  <c r="BG309"/>
  <c r="BF309"/>
  <c r="T309"/>
  <c r="R309"/>
  <c r="P309"/>
  <c r="BI308"/>
  <c r="BH308"/>
  <c r="BG308"/>
  <c r="BF308"/>
  <c r="T308"/>
  <c r="R308"/>
  <c r="P308"/>
  <c r="BI305"/>
  <c r="BH305"/>
  <c r="BG305"/>
  <c r="BF305"/>
  <c r="T305"/>
  <c r="R305"/>
  <c r="P305"/>
  <c r="BI301"/>
  <c r="BH301"/>
  <c r="BG301"/>
  <c r="BF301"/>
  <c r="T301"/>
  <c r="R301"/>
  <c r="P301"/>
  <c r="BI298"/>
  <c r="BH298"/>
  <c r="BG298"/>
  <c r="BF298"/>
  <c r="T298"/>
  <c r="R298"/>
  <c r="P298"/>
  <c r="BI295"/>
  <c r="BH295"/>
  <c r="BG295"/>
  <c r="BF295"/>
  <c r="T295"/>
  <c r="R295"/>
  <c r="P295"/>
  <c r="BI292"/>
  <c r="BH292"/>
  <c r="BG292"/>
  <c r="BF292"/>
  <c r="T292"/>
  <c r="R292"/>
  <c r="P292"/>
  <c r="BI288"/>
  <c r="BH288"/>
  <c r="BG288"/>
  <c r="BF288"/>
  <c r="T288"/>
  <c r="R288"/>
  <c r="P288"/>
  <c r="BI285"/>
  <c r="BH285"/>
  <c r="BG285"/>
  <c r="BF285"/>
  <c r="T285"/>
  <c r="R285"/>
  <c r="P285"/>
  <c r="BI281"/>
  <c r="BH281"/>
  <c r="BG281"/>
  <c r="BF281"/>
  <c r="T281"/>
  <c r="R281"/>
  <c r="P281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0"/>
  <c r="BH250"/>
  <c r="BG250"/>
  <c r="BF250"/>
  <c r="T250"/>
  <c r="R250"/>
  <c r="P250"/>
  <c r="BI246"/>
  <c r="BH246"/>
  <c r="BG246"/>
  <c r="BF246"/>
  <c r="T246"/>
  <c r="R246"/>
  <c r="P246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7"/>
  <c r="BH237"/>
  <c r="BG237"/>
  <c r="BF237"/>
  <c r="T237"/>
  <c r="R237"/>
  <c r="P237"/>
  <c r="BI236"/>
  <c r="BH236"/>
  <c r="BG236"/>
  <c r="BF236"/>
  <c r="T236"/>
  <c r="R236"/>
  <c r="P236"/>
  <c r="BI232"/>
  <c r="BH232"/>
  <c r="BG232"/>
  <c r="BF232"/>
  <c r="T232"/>
  <c r="R232"/>
  <c r="P232"/>
  <c r="BI229"/>
  <c r="BH229"/>
  <c r="BG229"/>
  <c r="BF229"/>
  <c r="T229"/>
  <c r="R229"/>
  <c r="P229"/>
  <c r="BI226"/>
  <c r="BH226"/>
  <c r="BG226"/>
  <c r="BF226"/>
  <c r="T226"/>
  <c r="R226"/>
  <c r="P226"/>
  <c r="BI223"/>
  <c r="BH223"/>
  <c r="BG223"/>
  <c r="BF223"/>
  <c r="T223"/>
  <c r="R223"/>
  <c r="P223"/>
  <c r="BI220"/>
  <c r="BH220"/>
  <c r="BG220"/>
  <c r="BF220"/>
  <c r="T220"/>
  <c r="R220"/>
  <c r="P220"/>
  <c r="BI217"/>
  <c r="BH217"/>
  <c r="BG217"/>
  <c r="BF217"/>
  <c r="T217"/>
  <c r="R217"/>
  <c r="P217"/>
  <c r="BI213"/>
  <c r="BH213"/>
  <c r="BG213"/>
  <c r="BF213"/>
  <c r="T213"/>
  <c r="R213"/>
  <c r="P213"/>
  <c r="BI210"/>
  <c r="BH210"/>
  <c r="BG210"/>
  <c r="BF210"/>
  <c r="T210"/>
  <c r="R210"/>
  <c r="P210"/>
  <c r="BI207"/>
  <c r="BH207"/>
  <c r="BG207"/>
  <c r="BF207"/>
  <c r="T207"/>
  <c r="R207"/>
  <c r="P207"/>
  <c r="BI206"/>
  <c r="BH206"/>
  <c r="BG206"/>
  <c r="BF206"/>
  <c r="T206"/>
  <c r="R206"/>
  <c r="P206"/>
  <c r="BI203"/>
  <c r="BH203"/>
  <c r="BG203"/>
  <c r="BF203"/>
  <c r="T203"/>
  <c r="R203"/>
  <c r="P203"/>
  <c r="BI202"/>
  <c r="BH202"/>
  <c r="BG202"/>
  <c r="BF202"/>
  <c r="T202"/>
  <c r="R202"/>
  <c r="P202"/>
  <c r="BI199"/>
  <c r="BH199"/>
  <c r="BG199"/>
  <c r="BF199"/>
  <c r="T199"/>
  <c r="R199"/>
  <c r="P199"/>
  <c r="BI198"/>
  <c r="BH198"/>
  <c r="BG198"/>
  <c r="BF198"/>
  <c r="T198"/>
  <c r="R198"/>
  <c r="P198"/>
  <c r="BI195"/>
  <c r="BH195"/>
  <c r="BG195"/>
  <c r="BF195"/>
  <c r="T195"/>
  <c r="R195"/>
  <c r="P195"/>
  <c r="BI194"/>
  <c r="BH194"/>
  <c r="BG194"/>
  <c r="BF194"/>
  <c r="T194"/>
  <c r="R194"/>
  <c r="P194"/>
  <c r="BI191"/>
  <c r="BH191"/>
  <c r="BG191"/>
  <c r="BF191"/>
  <c r="T191"/>
  <c r="R191"/>
  <c r="P191"/>
  <c r="BI188"/>
  <c r="BH188"/>
  <c r="BG188"/>
  <c r="BF188"/>
  <c r="T188"/>
  <c r="R188"/>
  <c r="P188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78"/>
  <c r="BH178"/>
  <c r="BG178"/>
  <c r="BF178"/>
  <c r="T178"/>
  <c r="R178"/>
  <c r="P178"/>
  <c r="BI176"/>
  <c r="BH176"/>
  <c r="BG176"/>
  <c r="BF176"/>
  <c r="T176"/>
  <c r="R176"/>
  <c r="P176"/>
  <c r="BI175"/>
  <c r="BH175"/>
  <c r="BG175"/>
  <c r="BF175"/>
  <c r="T175"/>
  <c r="R175"/>
  <c r="P175"/>
  <c r="BI172"/>
  <c r="BH172"/>
  <c r="BG172"/>
  <c r="BF172"/>
  <c r="T172"/>
  <c r="R172"/>
  <c r="P172"/>
  <c r="BI171"/>
  <c r="BH171"/>
  <c r="BG171"/>
  <c r="BF171"/>
  <c r="T171"/>
  <c r="R171"/>
  <c r="P171"/>
  <c r="BI168"/>
  <c r="BH168"/>
  <c r="BG168"/>
  <c r="BF168"/>
  <c r="T168"/>
  <c r="R168"/>
  <c r="P168"/>
  <c r="BI167"/>
  <c r="BH167"/>
  <c r="BG167"/>
  <c r="BF167"/>
  <c r="T167"/>
  <c r="R167"/>
  <c r="P167"/>
  <c r="BI161"/>
  <c r="BH161"/>
  <c r="BG161"/>
  <c r="BF161"/>
  <c r="T161"/>
  <c r="T160"/>
  <c r="R161"/>
  <c r="R160"/>
  <c r="P161"/>
  <c r="P160"/>
  <c r="BI157"/>
  <c r="BH157"/>
  <c r="BG157"/>
  <c r="BF157"/>
  <c r="T157"/>
  <c r="R157"/>
  <c r="P157"/>
  <c r="BI152"/>
  <c r="BH152"/>
  <c r="BG152"/>
  <c r="BF152"/>
  <c r="T152"/>
  <c r="R152"/>
  <c r="P152"/>
  <c r="BI151"/>
  <c r="BH151"/>
  <c r="BG151"/>
  <c r="BF151"/>
  <c r="T151"/>
  <c r="R151"/>
  <c r="P151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1"/>
  <c r="BH141"/>
  <c r="BG141"/>
  <c r="BF141"/>
  <c r="T141"/>
  <c r="R141"/>
  <c r="P141"/>
  <c r="BI140"/>
  <c r="BH140"/>
  <c r="BG140"/>
  <c r="BF140"/>
  <c r="T140"/>
  <c r="R140"/>
  <c r="P140"/>
  <c r="BI133"/>
  <c r="BH133"/>
  <c r="BG133"/>
  <c r="BF133"/>
  <c r="T133"/>
  <c r="R133"/>
  <c r="P133"/>
  <c r="J127"/>
  <c r="F127"/>
  <c r="J126"/>
  <c r="F126"/>
  <c r="F124"/>
  <c r="E122"/>
  <c r="J92"/>
  <c r="F92"/>
  <c r="J91"/>
  <c r="F91"/>
  <c r="F89"/>
  <c r="E87"/>
  <c r="J12"/>
  <c r="J89"/>
  <c r="E7"/>
  <c r="E120"/>
  <c i="14" r="J37"/>
  <c r="J36"/>
  <c i="1" r="AY108"/>
  <c i="14" r="J35"/>
  <c i="1" r="AX108"/>
  <c i="14"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J115"/>
  <c r="F115"/>
  <c r="J114"/>
  <c r="F114"/>
  <c r="F112"/>
  <c r="E110"/>
  <c r="J92"/>
  <c r="F92"/>
  <c r="J91"/>
  <c r="F91"/>
  <c r="F89"/>
  <c r="E87"/>
  <c r="J12"/>
  <c r="J89"/>
  <c r="E7"/>
  <c r="E108"/>
  <c i="13" r="J37"/>
  <c r="J36"/>
  <c i="1" r="AY107"/>
  <c i="13" r="J35"/>
  <c i="1" r="AX107"/>
  <c i="13"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J114"/>
  <c r="F114"/>
  <c r="J113"/>
  <c r="F113"/>
  <c r="F111"/>
  <c r="E109"/>
  <c r="J92"/>
  <c r="F92"/>
  <c r="J91"/>
  <c r="F91"/>
  <c r="F89"/>
  <c r="E87"/>
  <c r="J12"/>
  <c r="J111"/>
  <c r="E7"/>
  <c r="E85"/>
  <c i="12" r="J37"/>
  <c r="J36"/>
  <c i="1" r="AY106"/>
  <c i="12" r="J35"/>
  <c i="1" r="AX106"/>
  <c i="12"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J114"/>
  <c r="F114"/>
  <c r="J113"/>
  <c r="F113"/>
  <c r="F111"/>
  <c r="E109"/>
  <c r="J92"/>
  <c r="F92"/>
  <c r="J91"/>
  <c r="F91"/>
  <c r="F89"/>
  <c r="E87"/>
  <c r="J12"/>
  <c r="J111"/>
  <c r="E7"/>
  <c r="E107"/>
  <c i="11" r="J37"/>
  <c r="J36"/>
  <c i="1" r="AY105"/>
  <c i="11" r="J35"/>
  <c i="1" r="AX105"/>
  <c i="11" r="BI230"/>
  <c r="BH230"/>
  <c r="BG230"/>
  <c r="BF230"/>
  <c r="T230"/>
  <c r="T229"/>
  <c r="R230"/>
  <c r="R229"/>
  <c r="P230"/>
  <c r="P229"/>
  <c r="BI227"/>
  <c r="BH227"/>
  <c r="BG227"/>
  <c r="BF227"/>
  <c r="T227"/>
  <c r="R227"/>
  <c r="P227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8"/>
  <c r="BH208"/>
  <c r="BG208"/>
  <c r="BF208"/>
  <c r="T208"/>
  <c r="R208"/>
  <c r="P208"/>
  <c r="BI204"/>
  <c r="BH204"/>
  <c r="BG204"/>
  <c r="BF204"/>
  <c r="T204"/>
  <c r="R204"/>
  <c r="P204"/>
  <c r="BI199"/>
  <c r="BH199"/>
  <c r="BG199"/>
  <c r="BF199"/>
  <c r="T199"/>
  <c r="R199"/>
  <c r="P199"/>
  <c r="BI195"/>
  <c r="BH195"/>
  <c r="BG195"/>
  <c r="BF195"/>
  <c r="T195"/>
  <c r="R195"/>
  <c r="P195"/>
  <c r="BI194"/>
  <c r="BH194"/>
  <c r="BG194"/>
  <c r="BF194"/>
  <c r="T194"/>
  <c r="R194"/>
  <c r="P194"/>
  <c r="BI189"/>
  <c r="BH189"/>
  <c r="BG189"/>
  <c r="BF189"/>
  <c r="T189"/>
  <c r="R189"/>
  <c r="P189"/>
  <c r="BI188"/>
  <c r="BH188"/>
  <c r="BG188"/>
  <c r="BF188"/>
  <c r="T188"/>
  <c r="R188"/>
  <c r="P188"/>
  <c r="BI183"/>
  <c r="BH183"/>
  <c r="BG183"/>
  <c r="BF183"/>
  <c r="T183"/>
  <c r="R183"/>
  <c r="P183"/>
  <c r="BI180"/>
  <c r="BH180"/>
  <c r="BG180"/>
  <c r="BF180"/>
  <c r="T180"/>
  <c r="R180"/>
  <c r="P180"/>
  <c r="BI175"/>
  <c r="BH175"/>
  <c r="BG175"/>
  <c r="BF175"/>
  <c r="T175"/>
  <c r="R175"/>
  <c r="P175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7"/>
  <c r="BH147"/>
  <c r="BG147"/>
  <c r="BF147"/>
  <c r="T147"/>
  <c r="R147"/>
  <c r="P147"/>
  <c r="BI145"/>
  <c r="BH145"/>
  <c r="BG145"/>
  <c r="BF145"/>
  <c r="T145"/>
  <c r="R145"/>
  <c r="P145"/>
  <c r="BI142"/>
  <c r="BH142"/>
  <c r="BG142"/>
  <c r="BF142"/>
  <c r="T142"/>
  <c r="R142"/>
  <c r="P142"/>
  <c r="BI137"/>
  <c r="BH137"/>
  <c r="BG137"/>
  <c r="BF137"/>
  <c r="T137"/>
  <c r="R137"/>
  <c r="P137"/>
  <c r="BI132"/>
  <c r="BH132"/>
  <c r="BG132"/>
  <c r="BF132"/>
  <c r="T132"/>
  <c r="R132"/>
  <c r="P132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5"/>
  <c r="BH125"/>
  <c r="BG125"/>
  <c r="BF125"/>
  <c r="T125"/>
  <c r="R125"/>
  <c r="P125"/>
  <c r="J119"/>
  <c r="F119"/>
  <c r="J118"/>
  <c r="F118"/>
  <c r="F116"/>
  <c r="E114"/>
  <c r="J92"/>
  <c r="F92"/>
  <c r="J91"/>
  <c r="F91"/>
  <c r="F89"/>
  <c r="E87"/>
  <c r="J12"/>
  <c r="J116"/>
  <c r="E7"/>
  <c r="E112"/>
  <c i="10" r="J39"/>
  <c r="J38"/>
  <c i="1" r="AY104"/>
  <c i="10" r="J37"/>
  <c i="1" r="AX104"/>
  <c i="10"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J118"/>
  <c r="F118"/>
  <c r="J117"/>
  <c r="F117"/>
  <c r="F115"/>
  <c r="E113"/>
  <c r="J94"/>
  <c r="F94"/>
  <c r="J93"/>
  <c r="F93"/>
  <c r="F91"/>
  <c r="E89"/>
  <c r="J14"/>
  <c r="J91"/>
  <c r="E7"/>
  <c r="E85"/>
  <c i="9" r="J39"/>
  <c r="J38"/>
  <c i="1" r="AY103"/>
  <c i="9" r="J37"/>
  <c i="1" r="AX103"/>
  <c i="9"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2"/>
  <c r="BH182"/>
  <c r="BG182"/>
  <c r="BF182"/>
  <c r="T182"/>
  <c r="R182"/>
  <c r="P182"/>
  <c r="BI180"/>
  <c r="BH180"/>
  <c r="BG180"/>
  <c r="BF180"/>
  <c r="T180"/>
  <c r="R180"/>
  <c r="P180"/>
  <c r="BI177"/>
  <c r="BH177"/>
  <c r="BG177"/>
  <c r="BF177"/>
  <c r="T177"/>
  <c r="R177"/>
  <c r="P177"/>
  <c r="BI175"/>
  <c r="BH175"/>
  <c r="BG175"/>
  <c r="BF175"/>
  <c r="T175"/>
  <c r="R175"/>
  <c r="P175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6"/>
  <c r="BH166"/>
  <c r="BG166"/>
  <c r="BF166"/>
  <c r="T166"/>
  <c r="R166"/>
  <c r="P166"/>
  <c r="BI165"/>
  <c r="BH165"/>
  <c r="BG165"/>
  <c r="BF165"/>
  <c r="T165"/>
  <c r="R165"/>
  <c r="P165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7"/>
  <c r="BH147"/>
  <c r="BG147"/>
  <c r="BF147"/>
  <c r="T147"/>
  <c r="R147"/>
  <c r="P147"/>
  <c r="BI146"/>
  <c r="BH146"/>
  <c r="BG146"/>
  <c r="BF146"/>
  <c r="T146"/>
  <c r="R146"/>
  <c r="P146"/>
  <c r="BI142"/>
  <c r="BH142"/>
  <c r="BG142"/>
  <c r="BF142"/>
  <c r="T142"/>
  <c r="R142"/>
  <c r="P142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J125"/>
  <c r="F125"/>
  <c r="J124"/>
  <c r="F124"/>
  <c r="F122"/>
  <c r="E120"/>
  <c r="J94"/>
  <c r="F94"/>
  <c r="J93"/>
  <c r="F93"/>
  <c r="F91"/>
  <c r="E89"/>
  <c r="J14"/>
  <c r="J91"/>
  <c r="E7"/>
  <c r="E85"/>
  <c i="8" r="J39"/>
  <c r="J38"/>
  <c i="1" r="AY102"/>
  <c i="8" r="J37"/>
  <c i="1" r="AX102"/>
  <c i="8" r="BI212"/>
  <c r="BH212"/>
  <c r="BG212"/>
  <c r="BF212"/>
  <c r="T212"/>
  <c r="T211"/>
  <c r="R212"/>
  <c r="R211"/>
  <c r="P212"/>
  <c r="P211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2"/>
  <c r="BH202"/>
  <c r="BG202"/>
  <c r="BF202"/>
  <c r="T202"/>
  <c r="R202"/>
  <c r="P202"/>
  <c r="BI201"/>
  <c r="BH201"/>
  <c r="BG201"/>
  <c r="BF201"/>
  <c r="T201"/>
  <c r="R201"/>
  <c r="P201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2"/>
  <c r="BH182"/>
  <c r="BG182"/>
  <c r="BF182"/>
  <c r="T182"/>
  <c r="R182"/>
  <c r="P182"/>
  <c r="BI180"/>
  <c r="BH180"/>
  <c r="BG180"/>
  <c r="BF180"/>
  <c r="T180"/>
  <c r="R180"/>
  <c r="P180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8"/>
  <c r="BH168"/>
  <c r="BG168"/>
  <c r="BF168"/>
  <c r="T168"/>
  <c r="R168"/>
  <c r="P168"/>
  <c r="BI166"/>
  <c r="BH166"/>
  <c r="BG166"/>
  <c r="BF166"/>
  <c r="T166"/>
  <c r="R166"/>
  <c r="P166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2"/>
  <c r="BH152"/>
  <c r="BG152"/>
  <c r="BF152"/>
  <c r="T152"/>
  <c r="R152"/>
  <c r="P152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J129"/>
  <c r="F129"/>
  <c r="J128"/>
  <c r="F128"/>
  <c r="F126"/>
  <c r="E124"/>
  <c r="J94"/>
  <c r="F94"/>
  <c r="J93"/>
  <c r="F93"/>
  <c r="F91"/>
  <c r="E89"/>
  <c r="J14"/>
  <c r="J126"/>
  <c r="E7"/>
  <c r="E85"/>
  <c i="7" r="J39"/>
  <c r="J38"/>
  <c i="1" r="AY101"/>
  <c i="7" r="J37"/>
  <c i="1" r="AX101"/>
  <c i="7" r="BI180"/>
  <c r="BH180"/>
  <c r="BG180"/>
  <c r="BF180"/>
  <c r="T180"/>
  <c r="T179"/>
  <c r="R180"/>
  <c r="R179"/>
  <c r="P180"/>
  <c r="P179"/>
  <c r="BI178"/>
  <c r="BH178"/>
  <c r="BG178"/>
  <c r="BF178"/>
  <c r="T178"/>
  <c r="R178"/>
  <c r="P178"/>
  <c r="BI177"/>
  <c r="BH177"/>
  <c r="BG177"/>
  <c r="BF177"/>
  <c r="T177"/>
  <c r="R177"/>
  <c r="P177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R172"/>
  <c r="P172"/>
  <c r="BI171"/>
  <c r="BH171"/>
  <c r="BG171"/>
  <c r="BF171"/>
  <c r="T171"/>
  <c r="R171"/>
  <c r="P171"/>
  <c r="BI167"/>
  <c r="BH167"/>
  <c r="BG167"/>
  <c r="BF167"/>
  <c r="T167"/>
  <c r="R167"/>
  <c r="P167"/>
  <c r="BI165"/>
  <c r="BH165"/>
  <c r="BG165"/>
  <c r="BF165"/>
  <c r="T165"/>
  <c r="R165"/>
  <c r="P165"/>
  <c r="BI160"/>
  <c r="BH160"/>
  <c r="BG160"/>
  <c r="BF160"/>
  <c r="T160"/>
  <c r="R160"/>
  <c r="P160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T151"/>
  <c r="R152"/>
  <c r="R151"/>
  <c r="P152"/>
  <c r="P151"/>
  <c r="BI149"/>
  <c r="BH149"/>
  <c r="BG149"/>
  <c r="BF149"/>
  <c r="T149"/>
  <c r="R149"/>
  <c r="P149"/>
  <c r="BI148"/>
  <c r="BH148"/>
  <c r="BG148"/>
  <c r="BF148"/>
  <c r="T148"/>
  <c r="R148"/>
  <c r="P148"/>
  <c r="BI144"/>
  <c r="BH144"/>
  <c r="BG144"/>
  <c r="BF144"/>
  <c r="T144"/>
  <c r="R144"/>
  <c r="P144"/>
  <c r="BI141"/>
  <c r="BH141"/>
  <c r="BG141"/>
  <c r="BF141"/>
  <c r="T141"/>
  <c r="R141"/>
  <c r="P141"/>
  <c r="BI140"/>
  <c r="BH140"/>
  <c r="BG140"/>
  <c r="BF140"/>
  <c r="T140"/>
  <c r="R140"/>
  <c r="P140"/>
  <c r="BI136"/>
  <c r="BH136"/>
  <c r="BG136"/>
  <c r="BF136"/>
  <c r="T136"/>
  <c r="R136"/>
  <c r="P136"/>
  <c r="J129"/>
  <c r="F129"/>
  <c r="J128"/>
  <c r="F128"/>
  <c r="F126"/>
  <c r="E124"/>
  <c r="J94"/>
  <c r="F94"/>
  <c r="J93"/>
  <c r="F93"/>
  <c r="F91"/>
  <c r="E89"/>
  <c r="J14"/>
  <c r="J91"/>
  <c r="E7"/>
  <c r="E85"/>
  <c i="6" r="J39"/>
  <c r="J38"/>
  <c i="1" r="AY100"/>
  <c i="6" r="J37"/>
  <c i="1" r="AX100"/>
  <c i="6" r="BI207"/>
  <c r="BH207"/>
  <c r="BG207"/>
  <c r="BF207"/>
  <c r="T207"/>
  <c r="R207"/>
  <c r="P207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7"/>
  <c r="BH197"/>
  <c r="BG197"/>
  <c r="BF197"/>
  <c r="T197"/>
  <c r="R197"/>
  <c r="P197"/>
  <c r="BI196"/>
  <c r="BH196"/>
  <c r="BG196"/>
  <c r="BF196"/>
  <c r="T196"/>
  <c r="R196"/>
  <c r="P196"/>
  <c r="BI194"/>
  <c r="BH194"/>
  <c r="BG194"/>
  <c r="BF194"/>
  <c r="T194"/>
  <c r="R194"/>
  <c r="P194"/>
  <c r="BI190"/>
  <c r="BH190"/>
  <c r="BG190"/>
  <c r="BF190"/>
  <c r="T190"/>
  <c r="R190"/>
  <c r="P190"/>
  <c r="BI189"/>
  <c r="BH189"/>
  <c r="BG189"/>
  <c r="BF189"/>
  <c r="T189"/>
  <c r="R189"/>
  <c r="P189"/>
  <c r="BI184"/>
  <c r="BH184"/>
  <c r="BG184"/>
  <c r="BF184"/>
  <c r="T184"/>
  <c r="R184"/>
  <c r="P184"/>
  <c r="BI182"/>
  <c r="BH182"/>
  <c r="BG182"/>
  <c r="BF182"/>
  <c r="T182"/>
  <c r="R182"/>
  <c r="P182"/>
  <c r="BI178"/>
  <c r="BH178"/>
  <c r="BG178"/>
  <c r="BF178"/>
  <c r="T178"/>
  <c r="R178"/>
  <c r="P178"/>
  <c r="BI173"/>
  <c r="BH173"/>
  <c r="BG173"/>
  <c r="BF173"/>
  <c r="T173"/>
  <c r="R173"/>
  <c r="P173"/>
  <c r="BI169"/>
  <c r="BH169"/>
  <c r="BG169"/>
  <c r="BF169"/>
  <c r="T169"/>
  <c r="R169"/>
  <c r="P169"/>
  <c r="BI168"/>
  <c r="BH168"/>
  <c r="BG168"/>
  <c r="BF168"/>
  <c r="T168"/>
  <c r="R168"/>
  <c r="P168"/>
  <c r="BI163"/>
  <c r="BH163"/>
  <c r="BG163"/>
  <c r="BF163"/>
  <c r="T163"/>
  <c r="R163"/>
  <c r="P163"/>
  <c r="BI161"/>
  <c r="BH161"/>
  <c r="BG161"/>
  <c r="BF161"/>
  <c r="T161"/>
  <c r="R161"/>
  <c r="P161"/>
  <c r="BI155"/>
  <c r="BH155"/>
  <c r="BG155"/>
  <c r="BF155"/>
  <c r="T155"/>
  <c r="R155"/>
  <c r="P155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4"/>
  <c r="BH144"/>
  <c r="BG144"/>
  <c r="BF144"/>
  <c r="T144"/>
  <c r="R144"/>
  <c r="P144"/>
  <c r="BI140"/>
  <c r="BH140"/>
  <c r="BG140"/>
  <c r="BF140"/>
  <c r="T140"/>
  <c r="T139"/>
  <c r="R140"/>
  <c r="R139"/>
  <c r="P140"/>
  <c r="P139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J126"/>
  <c r="F126"/>
  <c r="J125"/>
  <c r="F125"/>
  <c r="F123"/>
  <c r="E121"/>
  <c r="J94"/>
  <c r="F94"/>
  <c r="J93"/>
  <c r="F93"/>
  <c r="F91"/>
  <c r="E89"/>
  <c r="J14"/>
  <c r="J123"/>
  <c r="E7"/>
  <c r="E117"/>
  <c i="5" r="J39"/>
  <c r="J38"/>
  <c i="1" r="AY99"/>
  <c i="5" r="J37"/>
  <c i="1" r="AX99"/>
  <c i="5"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J118"/>
  <c r="F118"/>
  <c r="J117"/>
  <c r="F117"/>
  <c r="F115"/>
  <c r="E113"/>
  <c r="J94"/>
  <c r="F94"/>
  <c r="J93"/>
  <c r="F93"/>
  <c r="F91"/>
  <c r="E89"/>
  <c r="J14"/>
  <c r="J115"/>
  <c r="E7"/>
  <c r="E85"/>
  <c i="1" r="AX98"/>
  <c i="4" r="J39"/>
  <c r="J38"/>
  <c i="1" r="AY98"/>
  <c i="4" r="J37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3"/>
  <c r="BH123"/>
  <c r="BG123"/>
  <c r="BF123"/>
  <c r="T123"/>
  <c r="R123"/>
  <c r="P123"/>
  <c r="J118"/>
  <c r="F118"/>
  <c r="J117"/>
  <c r="F117"/>
  <c r="F115"/>
  <c r="E113"/>
  <c r="J94"/>
  <c r="F94"/>
  <c r="J93"/>
  <c r="F93"/>
  <c r="F91"/>
  <c r="E89"/>
  <c r="J14"/>
  <c r="J115"/>
  <c r="E7"/>
  <c r="E85"/>
  <c i="3" r="J39"/>
  <c r="J38"/>
  <c i="1" r="AY97"/>
  <c i="3" r="J37"/>
  <c i="1" r="AX97"/>
  <c i="3"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J118"/>
  <c r="F118"/>
  <c r="J117"/>
  <c r="F117"/>
  <c r="F115"/>
  <c r="E113"/>
  <c r="J94"/>
  <c r="F94"/>
  <c r="J93"/>
  <c r="F93"/>
  <c r="F91"/>
  <c r="E89"/>
  <c r="J14"/>
  <c r="J115"/>
  <c r="E7"/>
  <c r="E109"/>
  <c i="2" r="J37"/>
  <c r="J36"/>
  <c i="1" r="AY95"/>
  <c i="2" r="J35"/>
  <c i="1" r="AX95"/>
  <c i="2" r="BI124"/>
  <c r="BH124"/>
  <c r="BG124"/>
  <c r="BF124"/>
  <c r="T124"/>
  <c r="R124"/>
  <c r="P124"/>
  <c r="BI122"/>
  <c r="BH122"/>
  <c r="BG122"/>
  <c r="BF122"/>
  <c r="T122"/>
  <c r="R122"/>
  <c r="P122"/>
  <c r="BI121"/>
  <c r="BH121"/>
  <c r="BG121"/>
  <c r="BF121"/>
  <c r="T121"/>
  <c r="R121"/>
  <c r="P121"/>
  <c r="BI119"/>
  <c r="BH119"/>
  <c r="BG119"/>
  <c r="BF119"/>
  <c r="T119"/>
  <c r="R119"/>
  <c r="P119"/>
  <c r="J114"/>
  <c r="F114"/>
  <c r="J113"/>
  <c r="F113"/>
  <c r="F111"/>
  <c r="E109"/>
  <c r="J92"/>
  <c r="F92"/>
  <c r="J91"/>
  <c r="F91"/>
  <c r="F89"/>
  <c r="E87"/>
  <c r="J12"/>
  <c r="J111"/>
  <c r="E7"/>
  <c r="E85"/>
  <c i="1" r="L90"/>
  <c r="AM90"/>
  <c r="AM89"/>
  <c r="L89"/>
  <c r="AM87"/>
  <c r="L87"/>
  <c r="L85"/>
  <c r="L84"/>
  <c i="23" r="J145"/>
  <c r="J140"/>
  <c r="BK139"/>
  <c r="BK138"/>
  <c r="J137"/>
  <c r="J136"/>
  <c r="BK135"/>
  <c r="J134"/>
  <c r="BK133"/>
  <c r="J132"/>
  <c r="J131"/>
  <c r="BK130"/>
  <c r="J129"/>
  <c r="J128"/>
  <c r="J127"/>
  <c r="J126"/>
  <c i="21" r="J167"/>
  <c r="J160"/>
  <c r="BK155"/>
  <c r="J153"/>
  <c r="J152"/>
  <c r="J147"/>
  <c r="BK145"/>
  <c r="BK143"/>
  <c r="J141"/>
  <c r="BK139"/>
  <c r="BK132"/>
  <c r="J129"/>
  <c i="20" r="BK180"/>
  <c r="J176"/>
  <c r="J172"/>
  <c r="J168"/>
  <c r="BK162"/>
  <c r="BK159"/>
  <c r="J145"/>
  <c r="BK139"/>
  <c r="J132"/>
  <c i="19" r="J127"/>
  <c r="BK125"/>
  <c r="BK124"/>
  <c i="18" r="J128"/>
  <c i="17" r="J158"/>
  <c r="BK155"/>
  <c r="J149"/>
  <c r="BK147"/>
  <c r="J146"/>
  <c r="J144"/>
  <c r="J136"/>
  <c r="J134"/>
  <c r="BK131"/>
  <c r="J122"/>
  <c r="J120"/>
  <c i="16" r="J246"/>
  <c r="J240"/>
  <c r="BK225"/>
  <c r="J222"/>
  <c r="BK221"/>
  <c r="J217"/>
  <c r="BK214"/>
  <c r="J212"/>
  <c r="J209"/>
  <c r="J206"/>
  <c r="J205"/>
  <c r="BK204"/>
  <c r="J202"/>
  <c r="BK200"/>
  <c r="BK199"/>
  <c r="BK193"/>
  <c r="J192"/>
  <c r="BK189"/>
  <c r="J188"/>
  <c r="BK180"/>
  <c r="J179"/>
  <c r="J174"/>
  <c r="J173"/>
  <c r="BK171"/>
  <c r="J166"/>
  <c r="BK158"/>
  <c r="BK156"/>
  <c r="J156"/>
  <c r="BK155"/>
  <c r="J153"/>
  <c r="BK151"/>
  <c r="J146"/>
  <c r="J145"/>
  <c r="BK135"/>
  <c r="BK133"/>
  <c i="15" r="J410"/>
  <c r="J402"/>
  <c r="J400"/>
  <c r="BK394"/>
  <c r="J390"/>
  <c r="BK389"/>
  <c r="J381"/>
  <c r="BK377"/>
  <c r="BK373"/>
  <c r="BK358"/>
  <c r="J353"/>
  <c r="BK346"/>
  <c r="J341"/>
  <c r="BK335"/>
  <c r="J321"/>
  <c r="BK313"/>
  <c r="J305"/>
  <c r="BK301"/>
  <c r="J275"/>
  <c r="BK274"/>
  <c r="J273"/>
  <c r="J272"/>
  <c r="BK271"/>
  <c r="BK268"/>
  <c r="BK264"/>
  <c r="J262"/>
  <c r="J260"/>
  <c r="BK258"/>
  <c r="J254"/>
  <c r="BK253"/>
  <c r="BK250"/>
  <c r="J246"/>
  <c r="J241"/>
  <c r="BK237"/>
  <c r="BK226"/>
  <c r="BK223"/>
  <c r="BK220"/>
  <c r="J213"/>
  <c r="BK202"/>
  <c r="BK186"/>
  <c r="J185"/>
  <c r="BK183"/>
  <c r="BK175"/>
  <c r="BK152"/>
  <c r="BK151"/>
  <c r="BK147"/>
  <c r="J144"/>
  <c r="J141"/>
  <c i="14" r="J123"/>
  <c r="BK122"/>
  <c r="J121"/>
  <c i="13" r="J125"/>
  <c r="J123"/>
  <c i="12" r="BK120"/>
  <c i="11" r="J224"/>
  <c r="J215"/>
  <c r="BK213"/>
  <c r="J209"/>
  <c r="J208"/>
  <c r="BK194"/>
  <c r="BK189"/>
  <c r="J188"/>
  <c r="BK183"/>
  <c r="J175"/>
  <c r="BK170"/>
  <c r="BK169"/>
  <c r="J167"/>
  <c r="BK163"/>
  <c r="BK137"/>
  <c r="J129"/>
  <c r="BK128"/>
  <c r="BK125"/>
  <c i="10" r="J132"/>
  <c r="J127"/>
  <c i="9" r="BK203"/>
  <c r="BK202"/>
  <c r="BK199"/>
  <c r="BK193"/>
  <c r="BK182"/>
  <c r="BK177"/>
  <c r="J171"/>
  <c r="BK155"/>
  <c r="J131"/>
  <c i="8" r="J197"/>
  <c r="J185"/>
  <c r="BK183"/>
  <c r="J154"/>
  <c r="J145"/>
  <c r="J144"/>
  <c i="7" r="J177"/>
  <c r="BK175"/>
  <c r="J165"/>
  <c r="BK141"/>
  <c i="6" r="BK202"/>
  <c r="BK200"/>
  <c r="J196"/>
  <c r="BK190"/>
  <c r="J151"/>
  <c r="BK149"/>
  <c r="J138"/>
  <c r="J137"/>
  <c r="J135"/>
  <c r="BK133"/>
  <c i="4" r="BK128"/>
  <c r="BK127"/>
  <c r="J126"/>
  <c r="J125"/>
  <c r="BK123"/>
  <c i="3" r="BK128"/>
  <c r="J125"/>
  <c r="J124"/>
  <c r="J123"/>
  <c i="25" r="BK122"/>
  <c r="J122"/>
  <c r="BK121"/>
  <c r="J121"/>
  <c i="24" r="BK129"/>
  <c r="J129"/>
  <c r="BK128"/>
  <c r="J128"/>
  <c r="BK127"/>
  <c r="J127"/>
  <c r="BK126"/>
  <c r="J126"/>
  <c r="BK125"/>
  <c r="J125"/>
  <c r="BK124"/>
  <c r="J124"/>
  <c r="BK123"/>
  <c r="J123"/>
  <c r="BK122"/>
  <c r="J122"/>
  <c r="BK121"/>
  <c r="J121"/>
  <c r="BK120"/>
  <c r="J120"/>
  <c r="BK119"/>
  <c r="J119"/>
  <c i="23" r="BK172"/>
  <c r="J172"/>
  <c r="BK171"/>
  <c r="J171"/>
  <c r="BK170"/>
  <c r="J170"/>
  <c r="BK169"/>
  <c r="J169"/>
  <c r="BK168"/>
  <c r="J168"/>
  <c r="BK167"/>
  <c r="J167"/>
  <c r="BK166"/>
  <c r="J166"/>
  <c r="BK165"/>
  <c r="J165"/>
  <c r="BK164"/>
  <c r="J164"/>
  <c r="BK163"/>
  <c r="J163"/>
  <c r="BK162"/>
  <c r="J162"/>
  <c r="BK161"/>
  <c r="J161"/>
  <c r="BK160"/>
  <c r="J160"/>
  <c r="BK159"/>
  <c r="J159"/>
  <c r="BK158"/>
  <c r="J158"/>
  <c r="BK157"/>
  <c r="J157"/>
  <c r="BK156"/>
  <c r="J156"/>
  <c r="BK155"/>
  <c r="J155"/>
  <c r="BK154"/>
  <c r="J154"/>
  <c r="BK153"/>
  <c r="J153"/>
  <c r="BK152"/>
  <c r="J152"/>
  <c r="BK151"/>
  <c r="J151"/>
  <c r="BK150"/>
  <c r="J150"/>
  <c r="BK149"/>
  <c r="J149"/>
  <c r="BK148"/>
  <c r="J148"/>
  <c r="BK147"/>
  <c r="J147"/>
  <c r="BK145"/>
  <c r="BK144"/>
  <c r="J144"/>
  <c r="J143"/>
  <c r="J142"/>
  <c r="J141"/>
  <c r="BK140"/>
  <c r="J139"/>
  <c r="J138"/>
  <c r="BK137"/>
  <c r="BK136"/>
  <c r="J135"/>
  <c r="BK134"/>
  <c r="J133"/>
  <c r="BK132"/>
  <c r="BK131"/>
  <c r="J130"/>
  <c r="BK129"/>
  <c r="BK128"/>
  <c r="BK127"/>
  <c r="J124"/>
  <c r="J123"/>
  <c r="J122"/>
  <c i="22" r="J123"/>
  <c i="21" r="BK169"/>
  <c r="J163"/>
  <c r="BK160"/>
  <c r="J155"/>
  <c r="BK154"/>
  <c r="BK150"/>
  <c r="BK147"/>
  <c r="J145"/>
  <c r="BK141"/>
  <c r="J136"/>
  <c r="J135"/>
  <c r="BK134"/>
  <c r="BK129"/>
  <c i="20" r="J179"/>
  <c r="J175"/>
  <c r="J173"/>
  <c r="J165"/>
  <c r="BK160"/>
  <c r="J156"/>
  <c r="J139"/>
  <c r="BK132"/>
  <c i="19" r="J125"/>
  <c r="BK123"/>
  <c r="BK120"/>
  <c r="J119"/>
  <c i="18" r="J129"/>
  <c r="BK126"/>
  <c r="J125"/>
  <c r="J122"/>
  <c r="J119"/>
  <c i="17" r="BK159"/>
  <c r="J157"/>
  <c r="J154"/>
  <c r="J152"/>
  <c r="BK149"/>
  <c r="BK141"/>
  <c r="BK140"/>
  <c r="J138"/>
  <c r="J137"/>
  <c r="BK136"/>
  <c r="BK132"/>
  <c r="BK129"/>
  <c r="J126"/>
  <c r="J123"/>
  <c r="BK119"/>
  <c i="16" r="BK244"/>
  <c r="J228"/>
  <c r="BK227"/>
  <c r="J225"/>
  <c r="J218"/>
  <c r="BK212"/>
  <c r="BK211"/>
  <c r="BK207"/>
  <c r="BK205"/>
  <c r="J199"/>
  <c r="BK198"/>
  <c r="J187"/>
  <c r="J184"/>
  <c r="BK177"/>
  <c r="J169"/>
  <c r="BK166"/>
  <c r="J164"/>
  <c r="J161"/>
  <c r="BK152"/>
  <c r="J143"/>
  <c r="J130"/>
  <c r="J128"/>
  <c i="15" r="BK410"/>
  <c r="J396"/>
  <c r="BK392"/>
  <c r="J386"/>
  <c r="J379"/>
  <c r="BK370"/>
  <c r="J337"/>
  <c r="BK334"/>
  <c r="J333"/>
  <c r="J332"/>
  <c r="J331"/>
  <c r="J330"/>
  <c r="J323"/>
  <c r="J318"/>
  <c r="J308"/>
  <c r="BK298"/>
  <c r="J274"/>
  <c r="BK272"/>
  <c r="J271"/>
  <c r="J269"/>
  <c r="J263"/>
  <c r="BK254"/>
  <c r="BK236"/>
  <c r="BK232"/>
  <c r="J207"/>
  <c r="J203"/>
  <c r="BK199"/>
  <c r="J195"/>
  <c r="BK194"/>
  <c r="J188"/>
  <c r="J152"/>
  <c r="BK145"/>
  <c r="J133"/>
  <c i="14" r="J122"/>
  <c i="13" r="BK125"/>
  <c r="BK123"/>
  <c r="J121"/>
  <c r="BK120"/>
  <c r="J119"/>
  <c i="12" r="BK122"/>
  <c r="BK121"/>
  <c i="11" r="J225"/>
  <c r="BK223"/>
  <c r="BK217"/>
  <c r="J199"/>
  <c r="BK188"/>
  <c r="BK172"/>
  <c r="J170"/>
  <c r="J169"/>
  <c r="BK165"/>
  <c r="J163"/>
  <c r="BK153"/>
  <c r="J145"/>
  <c r="BK129"/>
  <c r="J127"/>
  <c i="10" r="J128"/>
  <c r="J126"/>
  <c r="J125"/>
  <c r="BK123"/>
  <c i="9" r="J200"/>
  <c r="J197"/>
  <c r="J196"/>
  <c r="J193"/>
  <c r="J190"/>
  <c r="J186"/>
  <c r="J170"/>
  <c r="J166"/>
  <c r="BK161"/>
  <c r="BK158"/>
  <c r="J157"/>
  <c r="J156"/>
  <c r="J154"/>
  <c r="J153"/>
  <c r="BK142"/>
  <c i="8" r="J209"/>
  <c r="BK206"/>
  <c r="BK201"/>
  <c r="BK199"/>
  <c r="J198"/>
  <c r="BK189"/>
  <c r="BK182"/>
  <c r="J177"/>
  <c r="BK168"/>
  <c r="BK161"/>
  <c r="J157"/>
  <c r="BK155"/>
  <c r="J152"/>
  <c r="J147"/>
  <c r="BK145"/>
  <c i="7" r="BK180"/>
  <c r="BK174"/>
  <c r="J172"/>
  <c r="BK167"/>
  <c r="J140"/>
  <c r="BK136"/>
  <c i="6" r="J201"/>
  <c r="J194"/>
  <c r="BK169"/>
  <c r="J163"/>
  <c r="BK150"/>
  <c r="J144"/>
  <c r="J140"/>
  <c r="BK135"/>
  <c i="5" r="J129"/>
  <c r="BK127"/>
  <c i="4" r="J130"/>
  <c r="J129"/>
  <c r="J123"/>
  <c i="3" r="BK123"/>
  <c i="2" r="BK119"/>
  <c i="23" r="BK143"/>
  <c r="J125"/>
  <c r="BK122"/>
  <c i="22" r="BK123"/>
  <c i="21" r="J169"/>
  <c r="J166"/>
  <c r="BK163"/>
  <c r="BK161"/>
  <c r="BK159"/>
  <c r="J157"/>
  <c r="J154"/>
  <c r="J150"/>
  <c r="J139"/>
  <c r="BK136"/>
  <c i="20" r="BK179"/>
  <c r="BK177"/>
  <c r="BK172"/>
  <c r="BK168"/>
  <c r="BK165"/>
  <c r="BK163"/>
  <c r="J160"/>
  <c r="J159"/>
  <c r="BK158"/>
  <c r="J151"/>
  <c r="BK150"/>
  <c r="J144"/>
  <c i="19" r="BK127"/>
  <c r="BK126"/>
  <c r="BK121"/>
  <c i="18" r="BK127"/>
  <c r="J120"/>
  <c r="BK119"/>
  <c i="17" r="BK158"/>
  <c r="BK156"/>
  <c r="J155"/>
  <c r="J153"/>
  <c r="BK152"/>
  <c r="J145"/>
  <c r="BK143"/>
  <c r="BK142"/>
  <c r="J139"/>
  <c r="BK137"/>
  <c r="BK135"/>
  <c r="J133"/>
  <c r="J131"/>
  <c r="BK130"/>
  <c r="BK127"/>
  <c r="BK126"/>
  <c r="BK124"/>
  <c r="J121"/>
  <c i="16" r="BK239"/>
  <c r="BK233"/>
  <c r="BK224"/>
  <c r="J221"/>
  <c r="BK220"/>
  <c r="J214"/>
  <c r="BK209"/>
  <c r="BK202"/>
  <c r="BK201"/>
  <c r="BK196"/>
  <c r="BK194"/>
  <c r="BK191"/>
  <c r="BK184"/>
  <c r="J178"/>
  <c r="J175"/>
  <c r="BK167"/>
  <c r="J163"/>
  <c r="J158"/>
  <c r="J157"/>
  <c r="J152"/>
  <c r="J149"/>
  <c r="BK147"/>
  <c r="BK144"/>
  <c r="J142"/>
  <c r="J141"/>
  <c r="BK140"/>
  <c r="J136"/>
  <c r="BK134"/>
  <c r="J133"/>
  <c i="15" r="BK411"/>
  <c r="BK409"/>
  <c r="BK408"/>
  <c r="BK400"/>
  <c r="BK399"/>
  <c r="BK386"/>
  <c r="BK382"/>
  <c r="BK380"/>
  <c r="BK379"/>
  <c r="J378"/>
  <c r="J377"/>
  <c r="J357"/>
  <c r="J352"/>
  <c r="J351"/>
  <c r="BK341"/>
  <c r="BK324"/>
  <c r="J322"/>
  <c r="J319"/>
  <c r="BK317"/>
  <c r="BK315"/>
  <c r="J312"/>
  <c r="J311"/>
  <c r="J298"/>
  <c r="J285"/>
  <c r="J270"/>
  <c r="J265"/>
  <c r="J264"/>
  <c r="J255"/>
  <c r="BK240"/>
  <c r="J220"/>
  <c r="BK195"/>
  <c r="BK191"/>
  <c r="J175"/>
  <c r="BK168"/>
  <c r="J151"/>
  <c r="J147"/>
  <c i="12" r="J119"/>
  <c i="11" r="J230"/>
  <c r="J214"/>
  <c r="J213"/>
  <c r="J204"/>
  <c r="BK195"/>
  <c r="BK180"/>
  <c r="J165"/>
  <c r="J161"/>
  <c r="J153"/>
  <c r="J147"/>
  <c r="J125"/>
  <c i="10" r="J133"/>
  <c r="BK125"/>
  <c r="BK124"/>
  <c i="9" r="BK198"/>
  <c r="J194"/>
  <c r="J188"/>
  <c r="J172"/>
  <c r="J169"/>
  <c r="BK152"/>
  <c r="BK147"/>
  <c r="J146"/>
  <c r="BK138"/>
  <c r="BK133"/>
  <c i="8" r="J202"/>
  <c r="BK191"/>
  <c r="J183"/>
  <c r="J182"/>
  <c r="BK180"/>
  <c r="J173"/>
  <c r="J171"/>
  <c r="BK169"/>
  <c r="BK154"/>
  <c r="BK147"/>
  <c r="BK139"/>
  <c r="J135"/>
  <c i="7" r="J167"/>
  <c r="J156"/>
  <c r="BK154"/>
  <c r="BK144"/>
  <c r="J136"/>
  <c i="6" r="J207"/>
  <c r="BK203"/>
  <c r="BK189"/>
  <c r="BK155"/>
  <c r="J150"/>
  <c r="BK138"/>
  <c r="J133"/>
  <c i="4" r="J127"/>
  <c r="BK126"/>
  <c i="3" r="J127"/>
  <c r="BK125"/>
  <c i="2" r="BK124"/>
  <c r="J121"/>
  <c i="23" r="BK142"/>
  <c r="BK141"/>
  <c r="BK126"/>
  <c r="BK125"/>
  <c r="BK124"/>
  <c r="BK123"/>
  <c i="22" r="BK126"/>
  <c i="21" r="BK164"/>
  <c r="J159"/>
  <c r="BK157"/>
  <c r="BK148"/>
  <c r="J132"/>
  <c i="20" r="BK176"/>
  <c r="BK174"/>
  <c r="BK169"/>
  <c r="BK161"/>
  <c r="BK157"/>
  <c r="J155"/>
  <c r="BK151"/>
  <c r="J149"/>
  <c r="BK145"/>
  <c r="J135"/>
  <c i="19" r="J122"/>
  <c i="18" r="BK128"/>
  <c r="J126"/>
  <c r="J123"/>
  <c r="BK121"/>
  <c r="BK120"/>
  <c i="17" r="J156"/>
  <c r="BK153"/>
  <c r="J150"/>
  <c r="BK148"/>
  <c r="BK139"/>
  <c r="BK138"/>
  <c r="J129"/>
  <c r="J128"/>
  <c r="J127"/>
  <c r="BK125"/>
  <c r="J124"/>
  <c r="BK122"/>
  <c r="BK120"/>
  <c r="J119"/>
  <c i="16" r="BK247"/>
  <c r="J245"/>
  <c r="BK242"/>
  <c r="BK241"/>
  <c r="J235"/>
  <c r="J232"/>
  <c r="J231"/>
  <c r="J230"/>
  <c r="J227"/>
  <c r="J224"/>
  <c r="BK222"/>
  <c r="BK219"/>
  <c r="BK215"/>
  <c r="J213"/>
  <c r="J204"/>
  <c r="J200"/>
  <c r="J198"/>
  <c r="BK195"/>
  <c r="J195"/>
  <c r="BK192"/>
  <c r="BK190"/>
  <c r="J190"/>
  <c r="BK188"/>
  <c r="BK186"/>
  <c r="BK185"/>
  <c r="BK183"/>
  <c r="BK181"/>
  <c r="J180"/>
  <c r="BK179"/>
  <c r="BK175"/>
  <c r="BK173"/>
  <c r="J170"/>
  <c r="BK168"/>
  <c r="J167"/>
  <c r="BK165"/>
  <c r="BK160"/>
  <c r="BK153"/>
  <c r="BK149"/>
  <c r="BK145"/>
  <c r="BK143"/>
  <c r="J140"/>
  <c r="J138"/>
  <c r="J135"/>
  <c r="J132"/>
  <c i="15" r="BK396"/>
  <c r="J394"/>
  <c r="J393"/>
  <c r="BK378"/>
  <c r="BK366"/>
  <c r="J356"/>
  <c r="BK353"/>
  <c r="BK352"/>
  <c r="J346"/>
  <c r="J343"/>
  <c r="BK336"/>
  <c r="J335"/>
  <c r="BK330"/>
  <c r="J324"/>
  <c r="BK322"/>
  <c r="BK321"/>
  <c r="BK319"/>
  <c r="J317"/>
  <c r="J315"/>
  <c r="BK314"/>
  <c r="J301"/>
  <c r="J295"/>
  <c r="J281"/>
  <c r="BK277"/>
  <c r="BK270"/>
  <c r="BK267"/>
  <c r="BK263"/>
  <c r="J261"/>
  <c r="J250"/>
  <c r="BK242"/>
  <c r="J240"/>
  <c r="J237"/>
  <c r="J232"/>
  <c r="J226"/>
  <c r="J217"/>
  <c r="J199"/>
  <c r="BK198"/>
  <c r="J191"/>
  <c r="BK184"/>
  <c r="J176"/>
  <c r="BK172"/>
  <c r="J167"/>
  <c r="BK148"/>
  <c r="BK144"/>
  <c r="J140"/>
  <c i="14" r="BK123"/>
  <c i="13" r="BK121"/>
  <c r="J120"/>
  <c r="BK119"/>
  <c i="12" r="J122"/>
  <c i="11" r="BK230"/>
  <c r="BK225"/>
  <c r="BK224"/>
  <c r="J223"/>
  <c r="J221"/>
  <c r="J217"/>
  <c r="BK215"/>
  <c r="BK214"/>
  <c r="J211"/>
  <c r="BK167"/>
  <c r="BK162"/>
  <c r="BK161"/>
  <c r="J157"/>
  <c r="BK155"/>
  <c r="BK145"/>
  <c r="J142"/>
  <c r="J128"/>
  <c r="BK127"/>
  <c i="10" r="BK131"/>
  <c r="BK128"/>
  <c r="BK127"/>
  <c r="BK126"/>
  <c r="J123"/>
  <c i="9" r="J203"/>
  <c r="BK201"/>
  <c r="J198"/>
  <c r="BK197"/>
  <c r="BK194"/>
  <c r="J192"/>
  <c r="BK191"/>
  <c r="BK189"/>
  <c r="J187"/>
  <c r="J185"/>
  <c r="J177"/>
  <c r="BK172"/>
  <c r="J168"/>
  <c r="BK163"/>
  <c r="BK160"/>
  <c r="J158"/>
  <c r="J155"/>
  <c r="J151"/>
  <c r="J150"/>
  <c r="J147"/>
  <c r="BK146"/>
  <c r="J136"/>
  <c r="J135"/>
  <c r="BK131"/>
  <c i="8" r="BK212"/>
  <c r="J201"/>
  <c r="BK197"/>
  <c r="J193"/>
  <c r="BK185"/>
  <c r="J180"/>
  <c r="BK175"/>
  <c r="BK173"/>
  <c r="J166"/>
  <c r="BK159"/>
  <c r="BK152"/>
  <c r="J148"/>
  <c r="BK142"/>
  <c r="J139"/>
  <c r="BK137"/>
  <c i="7" r="J175"/>
  <c r="BK172"/>
  <c r="BK165"/>
  <c r="BK160"/>
  <c r="J154"/>
  <c r="BK152"/>
  <c r="BK148"/>
  <c r="BK140"/>
  <c i="6" r="BK207"/>
  <c r="BK199"/>
  <c r="BK194"/>
  <c r="J184"/>
  <c r="BK182"/>
  <c r="BK178"/>
  <c r="J173"/>
  <c r="BK151"/>
  <c i="5" r="J127"/>
  <c r="BK125"/>
  <c i="4" r="BK125"/>
  <c i="3" r="BK129"/>
  <c r="BK127"/>
  <c r="BK124"/>
  <c i="2" r="BK121"/>
  <c i="22" r="J126"/>
  <c i="21" r="BK167"/>
  <c r="BK166"/>
  <c r="J164"/>
  <c r="J161"/>
  <c r="BK153"/>
  <c r="BK152"/>
  <c r="J148"/>
  <c r="J143"/>
  <c r="BK135"/>
  <c r="J134"/>
  <c i="20" r="J180"/>
  <c r="J177"/>
  <c r="BK175"/>
  <c r="J169"/>
  <c r="J163"/>
  <c r="J157"/>
  <c r="BK154"/>
  <c r="BK144"/>
  <c r="BK129"/>
  <c i="19" r="J123"/>
  <c r="BK119"/>
  <c i="18" r="BK129"/>
  <c r="BK123"/>
  <c r="BK122"/>
  <c r="J121"/>
  <c i="17" r="BK157"/>
  <c r="J148"/>
  <c r="J147"/>
  <c r="J140"/>
  <c r="BK128"/>
  <c i="16" r="BK246"/>
  <c r="BK245"/>
  <c r="J238"/>
  <c r="BK229"/>
  <c r="J223"/>
  <c r="BK218"/>
  <c r="BK213"/>
  <c r="J208"/>
  <c r="J207"/>
  <c r="J203"/>
  <c r="J201"/>
  <c r="J193"/>
  <c r="BK187"/>
  <c r="BK178"/>
  <c r="J177"/>
  <c r="J172"/>
  <c r="J168"/>
  <c r="BK164"/>
  <c r="J159"/>
  <c r="BK157"/>
  <c r="BK154"/>
  <c r="BK150"/>
  <c r="BK148"/>
  <c r="J144"/>
  <c r="BK141"/>
  <c r="BK132"/>
  <c r="BK131"/>
  <c r="BK130"/>
  <c r="BK128"/>
  <c i="15" r="J408"/>
  <c r="BK401"/>
  <c r="J389"/>
  <c r="BK376"/>
  <c r="BK367"/>
  <c r="BK361"/>
  <c r="BK357"/>
  <c r="J350"/>
  <c r="BK343"/>
  <c r="J340"/>
  <c r="J338"/>
  <c r="BK337"/>
  <c r="J334"/>
  <c r="BK333"/>
  <c r="BK320"/>
  <c r="BK316"/>
  <c r="BK312"/>
  <c r="BK311"/>
  <c r="J310"/>
  <c r="BK309"/>
  <c r="BK305"/>
  <c r="BK295"/>
  <c r="J292"/>
  <c r="J288"/>
  <c r="J277"/>
  <c r="BK276"/>
  <c r="BK269"/>
  <c r="J267"/>
  <c r="BK262"/>
  <c r="BK259"/>
  <c r="J243"/>
  <c r="BK241"/>
  <c r="J229"/>
  <c r="J223"/>
  <c r="J210"/>
  <c r="BK207"/>
  <c r="J206"/>
  <c r="BK178"/>
  <c r="BK176"/>
  <c r="J171"/>
  <c r="J168"/>
  <c r="BK157"/>
  <c r="J146"/>
  <c r="J145"/>
  <c r="BK140"/>
  <c i="13" r="BK124"/>
  <c i="11" r="J227"/>
  <c r="J219"/>
  <c r="BK211"/>
  <c r="BK209"/>
  <c r="BK199"/>
  <c r="J194"/>
  <c r="BK171"/>
  <c r="J155"/>
  <c r="J151"/>
  <c r="J132"/>
  <c i="10" r="BK133"/>
  <c r="J124"/>
  <c i="9" r="J201"/>
  <c r="J199"/>
  <c r="BK196"/>
  <c r="BK192"/>
  <c r="BK190"/>
  <c r="BK186"/>
  <c r="BK180"/>
  <c r="BK170"/>
  <c r="BK168"/>
  <c r="BK151"/>
  <c r="J138"/>
  <c r="BK135"/>
  <c i="8" r="J208"/>
  <c r="J207"/>
  <c r="J206"/>
  <c r="BK198"/>
  <c r="BK193"/>
  <c r="J187"/>
  <c r="J176"/>
  <c r="BK166"/>
  <c r="BK157"/>
  <c r="BK148"/>
  <c r="BK144"/>
  <c i="7" r="J180"/>
  <c r="BK178"/>
  <c r="J171"/>
  <c r="J152"/>
  <c r="J149"/>
  <c r="J148"/>
  <c r="J141"/>
  <c i="6" r="J205"/>
  <c r="BK204"/>
  <c r="BK201"/>
  <c r="BK196"/>
  <c r="BK173"/>
  <c r="J161"/>
  <c i="3" r="J128"/>
  <c i="1" r="AS96"/>
  <c i="20" r="J174"/>
  <c r="BK173"/>
  <c r="J162"/>
  <c r="J161"/>
  <c r="J158"/>
  <c r="BK156"/>
  <c r="BK155"/>
  <c r="J154"/>
  <c r="J150"/>
  <c r="BK149"/>
  <c r="BK135"/>
  <c r="J129"/>
  <c i="19" r="J124"/>
  <c r="BK122"/>
  <c i="18" r="J127"/>
  <c r="BK124"/>
  <c i="17" r="J159"/>
  <c r="BK154"/>
  <c r="BK151"/>
  <c r="BK150"/>
  <c r="BK146"/>
  <c r="J143"/>
  <c r="J135"/>
  <c r="BK133"/>
  <c r="BK123"/>
  <c i="16" r="J247"/>
  <c r="J241"/>
  <c r="BK240"/>
  <c r="J239"/>
  <c r="BK238"/>
  <c r="J237"/>
  <c r="J233"/>
  <c r="J229"/>
  <c r="BK228"/>
  <c r="J226"/>
  <c r="BK223"/>
  <c r="J219"/>
  <c r="BK217"/>
  <c r="J216"/>
  <c r="J194"/>
  <c r="J191"/>
  <c r="BK182"/>
  <c r="J181"/>
  <c r="J171"/>
  <c r="J165"/>
  <c r="BK163"/>
  <c r="J160"/>
  <c r="J151"/>
  <c r="J150"/>
  <c r="BK142"/>
  <c r="BK138"/>
  <c r="BK137"/>
  <c r="J134"/>
  <c r="J131"/>
  <c i="15" r="J411"/>
  <c r="J409"/>
  <c r="BK402"/>
  <c r="J401"/>
  <c r="BK390"/>
  <c r="J382"/>
  <c r="J380"/>
  <c r="J373"/>
  <c r="J366"/>
  <c r="J361"/>
  <c r="J358"/>
  <c r="BK356"/>
  <c r="BK351"/>
  <c r="BK338"/>
  <c r="J336"/>
  <c r="BK332"/>
  <c r="BK327"/>
  <c r="BK323"/>
  <c r="J313"/>
  <c r="J309"/>
  <c r="BK288"/>
  <c r="BK285"/>
  <c r="J278"/>
  <c r="BK275"/>
  <c r="J268"/>
  <c r="BK261"/>
  <c r="BK260"/>
  <c r="J259"/>
  <c r="BK255"/>
  <c r="J253"/>
  <c r="BK243"/>
  <c r="J242"/>
  <c r="BK217"/>
  <c r="BK213"/>
  <c r="BK206"/>
  <c r="J202"/>
  <c r="J198"/>
  <c r="BK188"/>
  <c r="J178"/>
  <c r="J172"/>
  <c r="BK171"/>
  <c r="BK167"/>
  <c r="J161"/>
  <c r="BK133"/>
  <c i="14" r="BK121"/>
  <c i="13" r="J124"/>
  <c i="12" r="J121"/>
  <c r="BK119"/>
  <c i="11" r="BK227"/>
  <c r="BK219"/>
  <c r="BK204"/>
  <c r="J195"/>
  <c r="J189"/>
  <c r="J180"/>
  <c r="J172"/>
  <c r="J171"/>
  <c r="BK151"/>
  <c r="BK147"/>
  <c i="9" r="J202"/>
  <c r="BK200"/>
  <c r="J191"/>
  <c r="J189"/>
  <c r="BK188"/>
  <c r="BK185"/>
  <c r="J182"/>
  <c r="J180"/>
  <c r="J175"/>
  <c r="BK169"/>
  <c r="BK166"/>
  <c r="BK165"/>
  <c r="J163"/>
  <c r="J162"/>
  <c r="J161"/>
  <c r="J160"/>
  <c r="BK157"/>
  <c r="J152"/>
  <c r="J142"/>
  <c r="BK136"/>
  <c r="J133"/>
  <c i="8" r="BK209"/>
  <c r="BK207"/>
  <c r="BK202"/>
  <c r="J189"/>
  <c r="BK187"/>
  <c r="J175"/>
  <c r="J168"/>
  <c r="J161"/>
  <c r="J142"/>
  <c r="BK138"/>
  <c r="J137"/>
  <c i="7" r="J178"/>
  <c r="J174"/>
  <c r="BK156"/>
  <c r="J144"/>
  <c i="6" r="BK205"/>
  <c r="J203"/>
  <c r="BK197"/>
  <c r="J190"/>
  <c r="J189"/>
  <c r="J182"/>
  <c r="J169"/>
  <c r="BK168"/>
  <c r="BK161"/>
  <c r="J149"/>
  <c r="BK140"/>
  <c r="BK137"/>
  <c i="5" r="J125"/>
  <c r="J123"/>
  <c i="4" r="BK130"/>
  <c r="J128"/>
  <c i="2" r="J124"/>
  <c r="J122"/>
  <c i="19" r="J126"/>
  <c r="J121"/>
  <c r="J120"/>
  <c i="18" r="BK125"/>
  <c r="J124"/>
  <c i="17" r="J151"/>
  <c r="BK145"/>
  <c r="BK144"/>
  <c r="J142"/>
  <c r="J141"/>
  <c r="BK134"/>
  <c r="J132"/>
  <c r="J130"/>
  <c r="J125"/>
  <c r="BK121"/>
  <c i="16" r="J244"/>
  <c r="J242"/>
  <c r="BK237"/>
  <c r="BK235"/>
  <c r="BK232"/>
  <c r="BK231"/>
  <c r="BK230"/>
  <c r="BK226"/>
  <c r="J220"/>
  <c r="BK216"/>
  <c r="J215"/>
  <c r="J211"/>
  <c r="BK208"/>
  <c r="BK206"/>
  <c r="BK203"/>
  <c r="J196"/>
  <c r="J189"/>
  <c r="J186"/>
  <c r="J185"/>
  <c r="J183"/>
  <c r="J182"/>
  <c r="BK174"/>
  <c r="BK172"/>
  <c r="BK170"/>
  <c r="BK169"/>
  <c r="BK161"/>
  <c r="BK159"/>
  <c r="J155"/>
  <c r="J154"/>
  <c r="J148"/>
  <c r="J147"/>
  <c r="BK146"/>
  <c r="J137"/>
  <c r="BK136"/>
  <c i="15" r="J399"/>
  <c r="BK393"/>
  <c r="J392"/>
  <c r="BK381"/>
  <c r="J376"/>
  <c r="J370"/>
  <c r="J367"/>
  <c r="BK350"/>
  <c r="BK340"/>
  <c r="BK331"/>
  <c r="J327"/>
  <c r="J320"/>
  <c r="BK318"/>
  <c r="J316"/>
  <c r="J314"/>
  <c r="BK310"/>
  <c r="BK308"/>
  <c r="BK292"/>
  <c r="BK281"/>
  <c r="BK278"/>
  <c r="J276"/>
  <c r="BK273"/>
  <c r="BK265"/>
  <c r="J258"/>
  <c r="BK246"/>
  <c r="J236"/>
  <c r="BK229"/>
  <c r="BK210"/>
  <c r="BK203"/>
  <c r="J194"/>
  <c r="J186"/>
  <c r="BK185"/>
  <c r="J184"/>
  <c r="J183"/>
  <c r="BK161"/>
  <c r="J157"/>
  <c r="J148"/>
  <c r="BK146"/>
  <c r="BK141"/>
  <c i="12" r="J120"/>
  <c i="11" r="BK221"/>
  <c r="BK208"/>
  <c r="J183"/>
  <c r="BK175"/>
  <c r="J162"/>
  <c r="BK157"/>
  <c r="BK142"/>
  <c r="J137"/>
  <c r="BK132"/>
  <c i="10" r="BK132"/>
  <c r="J131"/>
  <c i="9" r="BK187"/>
  <c r="BK175"/>
  <c r="BK171"/>
  <c r="J165"/>
  <c r="BK162"/>
  <c r="BK156"/>
  <c r="BK154"/>
  <c r="BK153"/>
  <c r="BK150"/>
  <c i="8" r="J212"/>
  <c r="BK208"/>
  <c r="J199"/>
  <c r="J191"/>
  <c r="BK177"/>
  <c r="BK176"/>
  <c r="BK171"/>
  <c r="J169"/>
  <c r="J159"/>
  <c r="J155"/>
  <c r="J138"/>
  <c r="BK135"/>
  <c i="7" r="BK177"/>
  <c r="BK171"/>
  <c r="J160"/>
  <c r="BK149"/>
  <c i="6" r="J204"/>
  <c r="J202"/>
  <c r="J200"/>
  <c r="J199"/>
  <c r="J197"/>
  <c r="BK184"/>
  <c r="J178"/>
  <c r="J168"/>
  <c r="BK163"/>
  <c r="J155"/>
  <c r="BK144"/>
  <c i="5" r="BK129"/>
  <c r="BK123"/>
  <c i="4" r="BK129"/>
  <c i="3" r="J129"/>
  <c i="2" r="BK122"/>
  <c r="J119"/>
  <c l="1" r="T118"/>
  <c r="T117"/>
  <c i="5" r="P122"/>
  <c r="P121"/>
  <c i="1" r="AU99"/>
  <c i="6" r="BK183"/>
  <c r="J183"/>
  <c r="J106"/>
  <c r="T198"/>
  <c i="7" r="P135"/>
  <c r="BK164"/>
  <c r="J164"/>
  <c r="J105"/>
  <c r="R170"/>
  <c r="T176"/>
  <c i="8" r="BK141"/>
  <c r="J141"/>
  <c r="J101"/>
  <c r="T151"/>
  <c r="BK172"/>
  <c r="J172"/>
  <c r="J105"/>
  <c r="T179"/>
  <c r="BK196"/>
  <c r="J196"/>
  <c r="J108"/>
  <c r="T205"/>
  <c i="9" r="P130"/>
  <c r="R159"/>
  <c r="BK184"/>
  <c r="J184"/>
  <c r="J105"/>
  <c r="P195"/>
  <c i="11" r="R131"/>
  <c r="BK212"/>
  <c r="J212"/>
  <c r="J101"/>
  <c i="12" r="P118"/>
  <c r="P117"/>
  <c i="1" r="AU106"/>
  <c i="14" r="R120"/>
  <c r="R119"/>
  <c r="R118"/>
  <c i="15" r="BK187"/>
  <c r="J187"/>
  <c r="J104"/>
  <c r="T266"/>
  <c r="T339"/>
  <c r="P391"/>
  <c r="R407"/>
  <c i="16" r="BK139"/>
  <c r="J139"/>
  <c r="J99"/>
  <c r="BK176"/>
  <c r="J176"/>
  <c r="J101"/>
  <c r="T210"/>
  <c r="P243"/>
  <c i="17" r="T118"/>
  <c r="T117"/>
  <c i="18" r="BK118"/>
  <c r="BK117"/>
  <c r="J117"/>
  <c i="2" r="BK118"/>
  <c r="J118"/>
  <c r="J97"/>
  <c i="3" r="BK122"/>
  <c r="BK121"/>
  <c r="J121"/>
  <c i="4" r="R122"/>
  <c r="R121"/>
  <c i="5" r="R122"/>
  <c r="R121"/>
  <c i="6" r="BK132"/>
  <c r="P143"/>
  <c r="T183"/>
  <c i="7" r="T143"/>
  <c r="T164"/>
  <c r="T170"/>
  <c r="P176"/>
  <c i="8" r="T141"/>
  <c r="P158"/>
  <c r="T172"/>
  <c r="P196"/>
  <c r="R205"/>
  <c i="9" r="R149"/>
  <c r="R164"/>
  <c r="R174"/>
  <c r="BK195"/>
  <c r="J195"/>
  <c r="J106"/>
  <c i="11" r="R124"/>
  <c r="R174"/>
  <c i="12" r="BK118"/>
  <c r="BK117"/>
  <c r="J117"/>
  <c r="J96"/>
  <c i="13" r="P118"/>
  <c r="P117"/>
  <c i="1" r="AU107"/>
  <c i="14" r="BK120"/>
  <c r="BK119"/>
  <c r="J119"/>
  <c r="J97"/>
  <c i="15" r="P170"/>
  <c r="BK177"/>
  <c r="J177"/>
  <c r="J103"/>
  <c r="T177"/>
  <c r="R266"/>
  <c r="P339"/>
  <c r="BK391"/>
  <c r="J391"/>
  <c r="J108"/>
  <c r="R395"/>
  <c i="16" r="T129"/>
  <c r="T127"/>
  <c r="T126"/>
  <c r="R176"/>
  <c r="P197"/>
  <c r="P236"/>
  <c i="17" r="BK118"/>
  <c r="J118"/>
  <c r="J97"/>
  <c i="18" r="T118"/>
  <c r="T117"/>
  <c i="20" r="P128"/>
  <c r="P127"/>
  <c r="BK148"/>
  <c r="J148"/>
  <c r="J102"/>
  <c i="21" r="BK165"/>
  <c r="J165"/>
  <c r="J105"/>
  <c i="3" r="R122"/>
  <c r="R121"/>
  <c i="6" r="T132"/>
  <c r="T131"/>
  <c r="T143"/>
  <c r="R183"/>
  <c i="7" r="BK143"/>
  <c r="J143"/>
  <c r="J102"/>
  <c r="R164"/>
  <c r="BK170"/>
  <c r="J170"/>
  <c r="J107"/>
  <c r="P173"/>
  <c i="8" r="R141"/>
  <c r="T158"/>
  <c r="P172"/>
  <c r="BK186"/>
  <c r="J186"/>
  <c r="J107"/>
  <c r="R196"/>
  <c i="9" r="BK149"/>
  <c r="J149"/>
  <c r="J101"/>
  <c r="P159"/>
  <c r="T164"/>
  <c r="T184"/>
  <c i="11" r="P131"/>
  <c r="R212"/>
  <c i="13" r="R118"/>
  <c r="R117"/>
  <c i="14" r="P120"/>
  <c r="P119"/>
  <c r="P118"/>
  <c i="1" r="AU108"/>
  <c i="15" r="P132"/>
  <c r="T187"/>
  <c r="BK342"/>
  <c r="J342"/>
  <c r="J107"/>
  <c r="BK395"/>
  <c r="J395"/>
  <c r="J109"/>
  <c r="P407"/>
  <c i="16" r="BK129"/>
  <c r="J129"/>
  <c r="J98"/>
  <c r="P139"/>
  <c r="P162"/>
  <c r="BK197"/>
  <c r="J197"/>
  <c r="J102"/>
  <c r="R197"/>
  <c r="BK236"/>
  <c r="J236"/>
  <c r="J105"/>
  <c r="T243"/>
  <c i="17" r="R118"/>
  <c r="R117"/>
  <c i="20" r="T128"/>
  <c r="T127"/>
  <c r="P148"/>
  <c r="T167"/>
  <c i="21" r="BK131"/>
  <c r="J131"/>
  <c r="J99"/>
  <c r="BK138"/>
  <c r="J138"/>
  <c r="J100"/>
  <c r="P144"/>
  <c r="R149"/>
  <c r="T156"/>
  <c r="T162"/>
  <c i="2" r="P118"/>
  <c r="P117"/>
  <c i="1" r="AU95"/>
  <c i="3" r="P122"/>
  <c r="P121"/>
  <c i="1" r="AU97"/>
  <c i="4" r="BK122"/>
  <c r="J122"/>
  <c r="J99"/>
  <c i="5" r="T122"/>
  <c r="T121"/>
  <c i="6" r="P132"/>
  <c r="P131"/>
  <c r="R143"/>
  <c r="T160"/>
  <c r="R198"/>
  <c i="7" r="P143"/>
  <c r="P153"/>
  <c r="BK173"/>
  <c r="J173"/>
  <c r="J108"/>
  <c r="R173"/>
  <c i="8" r="R134"/>
  <c r="P151"/>
  <c r="R158"/>
  <c r="R165"/>
  <c r="R179"/>
  <c r="R186"/>
  <c r="P205"/>
  <c i="9" r="R130"/>
  <c r="BK159"/>
  <c r="J159"/>
  <c r="J102"/>
  <c r="BK164"/>
  <c r="J164"/>
  <c r="J103"/>
  <c r="P174"/>
  <c r="P184"/>
  <c r="R195"/>
  <c i="10" r="T122"/>
  <c r="T121"/>
  <c i="11" r="T131"/>
  <c r="P212"/>
  <c i="12" r="R118"/>
  <c r="R117"/>
  <c i="13" r="BK118"/>
  <c r="J118"/>
  <c r="J97"/>
  <c i="14" r="T120"/>
  <c r="T119"/>
  <c r="T118"/>
  <c i="15" r="T132"/>
  <c r="R166"/>
  <c r="R187"/>
  <c r="R342"/>
  <c r="T407"/>
  <c i="16" r="R139"/>
  <c r="T176"/>
  <c r="T197"/>
  <c r="BK243"/>
  <c r="J243"/>
  <c r="J106"/>
  <c i="19" r="BK118"/>
  <c r="J118"/>
  <c r="J97"/>
  <c i="20" r="BK143"/>
  <c r="J143"/>
  <c r="J101"/>
  <c r="R143"/>
  <c r="BK167"/>
  <c r="J167"/>
  <c r="J105"/>
  <c r="BK178"/>
  <c r="J178"/>
  <c r="J106"/>
  <c i="21" r="R138"/>
  <c r="T144"/>
  <c r="P156"/>
  <c r="P162"/>
  <c r="T165"/>
  <c i="4" r="T122"/>
  <c r="T121"/>
  <c i="6" r="R160"/>
  <c r="P198"/>
  <c i="7" r="R135"/>
  <c r="BK153"/>
  <c r="J153"/>
  <c r="J104"/>
  <c r="P164"/>
  <c r="T173"/>
  <c i="8" r="BK134"/>
  <c r="P141"/>
  <c r="BK158"/>
  <c r="J158"/>
  <c r="J103"/>
  <c r="P165"/>
  <c r="BK179"/>
  <c r="J179"/>
  <c r="J106"/>
  <c r="T186"/>
  <c i="9" r="P149"/>
  <c r="T159"/>
  <c r="BK174"/>
  <c r="J174"/>
  <c r="J104"/>
  <c r="T174"/>
  <c r="T195"/>
  <c i="10" r="P122"/>
  <c r="P121"/>
  <c i="1" r="AU104"/>
  <c i="11" r="BK124"/>
  <c r="J124"/>
  <c r="J98"/>
  <c r="BK174"/>
  <c r="J174"/>
  <c r="J100"/>
  <c r="T212"/>
  <c i="13" r="T118"/>
  <c r="T117"/>
  <c i="15" r="P166"/>
  <c r="P187"/>
  <c r="P342"/>
  <c r="T391"/>
  <c r="BK407"/>
  <c r="J407"/>
  <c r="J110"/>
  <c i="16" r="R129"/>
  <c r="R127"/>
  <c r="R126"/>
  <c r="BK162"/>
  <c r="J162"/>
  <c r="J100"/>
  <c r="T162"/>
  <c r="BK210"/>
  <c r="J210"/>
  <c r="J103"/>
  <c r="R236"/>
  <c i="18" r="R118"/>
  <c r="R117"/>
  <c i="19" r="T118"/>
  <c r="T117"/>
  <c i="20" r="BK128"/>
  <c r="J128"/>
  <c r="J98"/>
  <c r="P143"/>
  <c r="P142"/>
  <c r="T143"/>
  <c r="T178"/>
  <c i="21" r="P131"/>
  <c r="P127"/>
  <c r="P126"/>
  <c i="1" r="AU115"/>
  <c i="21" r="BK144"/>
  <c r="J144"/>
  <c r="J101"/>
  <c r="P149"/>
  <c r="R156"/>
  <c r="R165"/>
  <c i="3" r="T122"/>
  <c r="T121"/>
  <c i="4" r="P122"/>
  <c r="P121"/>
  <c i="1" r="AU98"/>
  <c i="5" r="BK122"/>
  <c r="BK121"/>
  <c r="J121"/>
  <c r="J98"/>
  <c i="6" r="R132"/>
  <c r="R131"/>
  <c r="BK160"/>
  <c r="J160"/>
  <c r="J105"/>
  <c r="P183"/>
  <c i="7" r="T135"/>
  <c r="T153"/>
  <c r="P170"/>
  <c r="P169"/>
  <c r="R176"/>
  <c i="8" r="P134"/>
  <c r="BK151"/>
  <c r="J151"/>
  <c r="J102"/>
  <c r="BK165"/>
  <c r="J165"/>
  <c r="J104"/>
  <c r="R172"/>
  <c r="P186"/>
  <c r="BK205"/>
  <c r="J205"/>
  <c r="J109"/>
  <c i="9" r="BK130"/>
  <c r="J130"/>
  <c r="J100"/>
  <c r="T149"/>
  <c r="P164"/>
  <c r="R184"/>
  <c i="10" r="R122"/>
  <c r="R121"/>
  <c i="11" r="P124"/>
  <c r="T124"/>
  <c r="T174"/>
  <c i="15" r="BK132"/>
  <c r="J132"/>
  <c r="J98"/>
  <c r="T166"/>
  <c r="R170"/>
  <c r="BK266"/>
  <c r="J266"/>
  <c r="J105"/>
  <c r="T342"/>
  <c r="R391"/>
  <c r="T395"/>
  <c i="16" r="P129"/>
  <c r="P127"/>
  <c r="P126"/>
  <c i="1" r="AU110"/>
  <c i="16" r="P176"/>
  <c r="P210"/>
  <c r="T236"/>
  <c i="17" r="P118"/>
  <c r="P117"/>
  <c i="1" r="AU111"/>
  <c i="18" r="P118"/>
  <c r="P117"/>
  <c i="1" r="AU112"/>
  <c i="19" r="P118"/>
  <c r="P117"/>
  <c i="1" r="AU113"/>
  <c i="20" r="R128"/>
  <c r="R127"/>
  <c r="T148"/>
  <c r="P167"/>
  <c r="R178"/>
  <c i="21" r="T131"/>
  <c r="T127"/>
  <c r="T126"/>
  <c r="T138"/>
  <c r="BK149"/>
  <c r="J149"/>
  <c r="J102"/>
  <c r="BK156"/>
  <c r="J156"/>
  <c r="J103"/>
  <c r="BK162"/>
  <c r="J162"/>
  <c r="J104"/>
  <c r="P165"/>
  <c i="23" r="BK121"/>
  <c r="J121"/>
  <c r="J98"/>
  <c r="P121"/>
  <c r="R121"/>
  <c r="T121"/>
  <c r="BK146"/>
  <c r="J146"/>
  <c r="J99"/>
  <c r="P146"/>
  <c r="R146"/>
  <c r="T146"/>
  <c i="24" r="BK118"/>
  <c r="J118"/>
  <c r="J97"/>
  <c r="P118"/>
  <c r="P117"/>
  <c i="1" r="AU118"/>
  <c i="24" r="R118"/>
  <c r="R117"/>
  <c r="T118"/>
  <c r="T117"/>
  <c i="25" r="BK120"/>
  <c r="J120"/>
  <c r="J98"/>
  <c r="P120"/>
  <c r="P119"/>
  <c r="P118"/>
  <c i="1" r="AU119"/>
  <c i="25" r="T120"/>
  <c r="T119"/>
  <c r="T118"/>
  <c i="2" r="R118"/>
  <c r="R117"/>
  <c i="6" r="BK143"/>
  <c r="J143"/>
  <c r="J104"/>
  <c r="P160"/>
  <c r="BK198"/>
  <c r="J198"/>
  <c r="J107"/>
  <c i="7" r="BK135"/>
  <c r="J135"/>
  <c r="J101"/>
  <c r="R143"/>
  <c r="R153"/>
  <c r="BK176"/>
  <c r="J176"/>
  <c r="J109"/>
  <c i="8" r="T134"/>
  <c r="R151"/>
  <c r="T165"/>
  <c r="P179"/>
  <c r="T196"/>
  <c i="9" r="T130"/>
  <c r="T129"/>
  <c r="T128"/>
  <c i="10" r="BK122"/>
  <c r="J122"/>
  <c r="J99"/>
  <c i="11" r="BK131"/>
  <c r="J131"/>
  <c r="J99"/>
  <c r="P174"/>
  <c i="12" r="T118"/>
  <c r="T117"/>
  <c i="15" r="R132"/>
  <c r="R131"/>
  <c r="BK166"/>
  <c r="J166"/>
  <c r="J100"/>
  <c r="BK170"/>
  <c r="J170"/>
  <c r="J102"/>
  <c r="T170"/>
  <c r="T169"/>
  <c r="P177"/>
  <c r="R177"/>
  <c r="P266"/>
  <c r="BK339"/>
  <c r="J339"/>
  <c r="J106"/>
  <c r="R339"/>
  <c r="P395"/>
  <c i="16" r="T139"/>
  <c r="R162"/>
  <c r="R210"/>
  <c r="R243"/>
  <c i="19" r="R118"/>
  <c r="R117"/>
  <c i="20" r="R148"/>
  <c r="R167"/>
  <c r="R166"/>
  <c r="P178"/>
  <c i="21" r="R131"/>
  <c r="R127"/>
  <c r="R126"/>
  <c r="P138"/>
  <c r="R144"/>
  <c r="T149"/>
  <c r="R162"/>
  <c i="2" r="J89"/>
  <c i="4" r="J91"/>
  <c i="5" r="BE127"/>
  <c i="6" r="BE161"/>
  <c r="BE194"/>
  <c i="8" r="BE207"/>
  <c i="9" r="BE135"/>
  <c r="BE163"/>
  <c r="BE169"/>
  <c r="BE170"/>
  <c r="BE172"/>
  <c r="BE191"/>
  <c r="BE192"/>
  <c r="BE197"/>
  <c i="10" r="BE127"/>
  <c i="11" r="BE172"/>
  <c r="BE199"/>
  <c r="BE204"/>
  <c i="12" r="E85"/>
  <c i="13" r="J89"/>
  <c r="E107"/>
  <c r="BE121"/>
  <c r="BE123"/>
  <c i="15" r="E85"/>
  <c r="J124"/>
  <c r="BE147"/>
  <c r="BE176"/>
  <c r="BE242"/>
  <c r="BE243"/>
  <c r="BE272"/>
  <c r="BE305"/>
  <c r="BE317"/>
  <c r="BE333"/>
  <c r="BE334"/>
  <c r="BE336"/>
  <c r="BE346"/>
  <c r="BE353"/>
  <c r="BE366"/>
  <c r="BE382"/>
  <c r="BE400"/>
  <c r="BE401"/>
  <c i="16" r="BE132"/>
  <c r="BE140"/>
  <c r="BE141"/>
  <c r="BE149"/>
  <c r="BE157"/>
  <c r="BE158"/>
  <c r="BE177"/>
  <c r="BE178"/>
  <c r="BE179"/>
  <c r="BE180"/>
  <c r="BE193"/>
  <c r="BE225"/>
  <c r="BE229"/>
  <c r="BE240"/>
  <c r="BE241"/>
  <c r="BE247"/>
  <c i="17" r="E85"/>
  <c r="BE133"/>
  <c r="BE152"/>
  <c r="BE153"/>
  <c i="18" r="J111"/>
  <c r="BE128"/>
  <c i="19" r="J111"/>
  <c i="4" r="BE129"/>
  <c i="6" r="E85"/>
  <c r="BE135"/>
  <c r="BE151"/>
  <c i="7" r="E120"/>
  <c r="BE141"/>
  <c r="BE172"/>
  <c i="8" r="J91"/>
  <c r="BE147"/>
  <c r="BE148"/>
  <c r="BE169"/>
  <c r="BE171"/>
  <c r="BE182"/>
  <c r="BE193"/>
  <c r="BE201"/>
  <c i="9" r="J122"/>
  <c r="BE131"/>
  <c r="BE138"/>
  <c r="BE150"/>
  <c r="BE153"/>
  <c r="BE155"/>
  <c r="BE187"/>
  <c r="BE194"/>
  <c r="BE199"/>
  <c i="11" r="BE145"/>
  <c r="BE183"/>
  <c r="BE213"/>
  <c r="BE214"/>
  <c r="BE215"/>
  <c r="BE217"/>
  <c i="14" r="E85"/>
  <c r="BE123"/>
  <c i="15" r="BE140"/>
  <c r="BE144"/>
  <c r="BE210"/>
  <c r="BE254"/>
  <c r="BE274"/>
  <c r="BE295"/>
  <c r="BE301"/>
  <c r="BE321"/>
  <c r="BE335"/>
  <c r="BE357"/>
  <c r="BE377"/>
  <c r="BE389"/>
  <c r="BE396"/>
  <c r="BE408"/>
  <c r="BE410"/>
  <c r="BK160"/>
  <c r="J160"/>
  <c r="J99"/>
  <c i="16" r="BE152"/>
  <c r="BE153"/>
  <c r="BE154"/>
  <c r="BE155"/>
  <c r="BE168"/>
  <c r="BE169"/>
  <c r="BE170"/>
  <c r="BE206"/>
  <c r="BE212"/>
  <c r="BE222"/>
  <c r="BE230"/>
  <c r="BE246"/>
  <c i="17" r="BE126"/>
  <c r="BE127"/>
  <c r="BE131"/>
  <c r="BE140"/>
  <c r="BE141"/>
  <c i="18" r="BE122"/>
  <c r="BE123"/>
  <c r="BE129"/>
  <c i="19" r="BE119"/>
  <c r="BE120"/>
  <c r="BE123"/>
  <c i="20" r="J120"/>
  <c r="BE132"/>
  <c r="BE145"/>
  <c r="BE172"/>
  <c r="BE180"/>
  <c i="21" r="BE129"/>
  <c r="BE134"/>
  <c r="BE136"/>
  <c i="2" r="BE119"/>
  <c r="BE121"/>
  <c r="BE122"/>
  <c i="3" r="BE124"/>
  <c i="5" r="J91"/>
  <c r="BE129"/>
  <c i="6" r="BE144"/>
  <c i="7" r="J126"/>
  <c r="BE156"/>
  <c r="BE167"/>
  <c r="BK151"/>
  <c r="J151"/>
  <c r="J103"/>
  <c i="8" r="BE135"/>
  <c r="BE137"/>
  <c r="BE154"/>
  <c r="BE155"/>
  <c r="BE173"/>
  <c r="BE180"/>
  <c r="BE185"/>
  <c r="BE189"/>
  <c r="BE191"/>
  <c r="BE209"/>
  <c r="BE212"/>
  <c i="9" r="BE146"/>
  <c r="BE185"/>
  <c i="10" r="J115"/>
  <c i="11" r="J89"/>
  <c r="BE137"/>
  <c r="BE161"/>
  <c r="BE170"/>
  <c r="BE189"/>
  <c i="12" r="J89"/>
  <c i="13" r="BE120"/>
  <c i="14" r="J112"/>
  <c i="15" r="BE148"/>
  <c r="BE240"/>
  <c r="BE255"/>
  <c r="BE263"/>
  <c r="BE264"/>
  <c r="BE270"/>
  <c r="BE271"/>
  <c r="BE273"/>
  <c r="BE278"/>
  <c r="BE308"/>
  <c r="BE315"/>
  <c r="BE322"/>
  <c r="BE352"/>
  <c r="BE356"/>
  <c r="BE381"/>
  <c r="BE386"/>
  <c r="BE390"/>
  <c r="BE394"/>
  <c r="BE409"/>
  <c i="16" r="J89"/>
  <c r="E116"/>
  <c r="BE133"/>
  <c r="BE134"/>
  <c r="BE145"/>
  <c r="BE146"/>
  <c r="BE147"/>
  <c r="BE161"/>
  <c r="BE166"/>
  <c r="BE167"/>
  <c r="BE171"/>
  <c r="BE173"/>
  <c r="BE174"/>
  <c r="BE175"/>
  <c r="BE181"/>
  <c r="BE182"/>
  <c r="BE183"/>
  <c r="BE191"/>
  <c r="BE192"/>
  <c r="BE194"/>
  <c r="BE196"/>
  <c r="BE204"/>
  <c r="BE205"/>
  <c r="BE226"/>
  <c r="BE227"/>
  <c r="BE235"/>
  <c i="17" r="BE124"/>
  <c r="BE139"/>
  <c r="BE149"/>
  <c r="BE155"/>
  <c r="BE156"/>
  <c r="BE158"/>
  <c i="18" r="BE120"/>
  <c r="BE126"/>
  <c i="19" r="BE124"/>
  <c r="BE125"/>
  <c r="BE126"/>
  <c r="BE127"/>
  <c i="20" r="BE151"/>
  <c r="BE155"/>
  <c r="BE156"/>
  <c r="BE160"/>
  <c r="BE176"/>
  <c r="BE179"/>
  <c i="21" r="J89"/>
  <c r="BE132"/>
  <c r="BE141"/>
  <c r="BE154"/>
  <c r="BK168"/>
  <c r="J168"/>
  <c r="J106"/>
  <c i="22" r="E110"/>
  <c r="BE123"/>
  <c i="2" r="E107"/>
  <c i="3" r="J91"/>
  <c r="BE123"/>
  <c i="4" r="E109"/>
  <c r="BE126"/>
  <c i="5" r="E109"/>
  <c i="6" r="BE133"/>
  <c r="BE149"/>
  <c r="BE150"/>
  <c r="BE155"/>
  <c r="BE190"/>
  <c r="BE203"/>
  <c r="BE205"/>
  <c i="7" r="BE144"/>
  <c r="BE149"/>
  <c r="BE171"/>
  <c r="BK179"/>
  <c r="J179"/>
  <c r="J110"/>
  <c i="8" r="BE138"/>
  <c r="BE144"/>
  <c r="BE176"/>
  <c r="BE177"/>
  <c r="BE183"/>
  <c r="BE199"/>
  <c r="BE202"/>
  <c r="BE206"/>
  <c r="BE208"/>
  <c r="BK211"/>
  <c r="J211"/>
  <c r="J110"/>
  <c i="9" r="E116"/>
  <c r="BE133"/>
  <c r="BE142"/>
  <c r="BE154"/>
  <c r="BE156"/>
  <c r="BE157"/>
  <c r="BE162"/>
  <c r="BE165"/>
  <c r="BE166"/>
  <c r="BE171"/>
  <c r="BE175"/>
  <c r="BE186"/>
  <c r="BE190"/>
  <c r="BE193"/>
  <c r="BE196"/>
  <c r="BE203"/>
  <c i="10" r="E109"/>
  <c i="11" r="BE129"/>
  <c r="BE132"/>
  <c r="BE147"/>
  <c r="BE153"/>
  <c r="BE155"/>
  <c r="BE163"/>
  <c r="BE169"/>
  <c r="BE188"/>
  <c r="BE195"/>
  <c r="BE208"/>
  <c r="BE209"/>
  <c r="BE219"/>
  <c i="12" r="BE121"/>
  <c i="13" r="BE124"/>
  <c r="BE125"/>
  <c i="14" r="BE122"/>
  <c i="15" r="BE141"/>
  <c r="BE145"/>
  <c r="BE146"/>
  <c r="BE151"/>
  <c r="BE175"/>
  <c r="BE178"/>
  <c r="BE183"/>
  <c r="BE185"/>
  <c r="BE186"/>
  <c r="BE188"/>
  <c r="BE195"/>
  <c r="BE202"/>
  <c r="BE217"/>
  <c r="BE220"/>
  <c r="BE223"/>
  <c r="BE229"/>
  <c r="BE241"/>
  <c r="BE253"/>
  <c r="BE258"/>
  <c r="BE261"/>
  <c r="BE262"/>
  <c r="BE268"/>
  <c r="BE269"/>
  <c r="BE275"/>
  <c r="BE285"/>
  <c r="BE288"/>
  <c r="BE292"/>
  <c r="BE298"/>
  <c r="BE310"/>
  <c r="BE313"/>
  <c r="BE323"/>
  <c r="BE338"/>
  <c r="BE341"/>
  <c r="BE380"/>
  <c r="BE399"/>
  <c r="BE402"/>
  <c r="BE411"/>
  <c i="16" r="BE142"/>
  <c r="BE163"/>
  <c r="BE187"/>
  <c r="BE189"/>
  <c r="BE190"/>
  <c r="BE195"/>
  <c r="BE201"/>
  <c r="BE202"/>
  <c r="BE203"/>
  <c r="BE208"/>
  <c r="BE209"/>
  <c r="BE217"/>
  <c r="BE218"/>
  <c r="BE221"/>
  <c i="17" r="J111"/>
  <c r="BE121"/>
  <c r="BE136"/>
  <c r="BE137"/>
  <c r="BE157"/>
  <c i="18" r="BE119"/>
  <c r="BE124"/>
  <c i="19" r="E85"/>
  <c r="BE121"/>
  <c i="20" r="BE150"/>
  <c r="BE163"/>
  <c r="BE168"/>
  <c r="BE175"/>
  <c r="BE177"/>
  <c r="BK138"/>
  <c r="J138"/>
  <c r="J99"/>
  <c i="21" r="BE143"/>
  <c r="BE145"/>
  <c r="BE152"/>
  <c r="BE160"/>
  <c r="BE163"/>
  <c r="BK128"/>
  <c r="J128"/>
  <c r="J98"/>
  <c i="22" r="J89"/>
  <c i="4" r="BE123"/>
  <c r="BE125"/>
  <c i="5" r="BE123"/>
  <c i="6" r="BE137"/>
  <c r="BE138"/>
  <c r="BE140"/>
  <c r="BE168"/>
  <c r="BE169"/>
  <c r="BE173"/>
  <c r="BE197"/>
  <c r="BE199"/>
  <c r="BE200"/>
  <c r="BE201"/>
  <c r="BK139"/>
  <c r="J139"/>
  <c r="J102"/>
  <c i="7" r="BE148"/>
  <c r="BE165"/>
  <c r="BE180"/>
  <c i="8" r="E120"/>
  <c r="BE145"/>
  <c r="BE152"/>
  <c r="BE197"/>
  <c r="BE198"/>
  <c i="9" r="BE136"/>
  <c r="BE158"/>
  <c r="BE161"/>
  <c i="10" r="BE123"/>
  <c r="BE132"/>
  <c i="11" r="BE142"/>
  <c r="BE151"/>
  <c r="BE157"/>
  <c r="BE211"/>
  <c r="BE221"/>
  <c r="BE223"/>
  <c r="BE224"/>
  <c r="BE225"/>
  <c i="12" r="BE122"/>
  <c i="14" r="BE121"/>
  <c i="15" r="BE152"/>
  <c r="BE157"/>
  <c r="BE161"/>
  <c r="BE184"/>
  <c r="BE213"/>
  <c r="BE226"/>
  <c r="BE236"/>
  <c r="BE237"/>
  <c r="BE260"/>
  <c r="BE276"/>
  <c r="BE277"/>
  <c r="BE314"/>
  <c r="BE331"/>
  <c r="BE332"/>
  <c r="BE358"/>
  <c r="BE361"/>
  <c r="BE370"/>
  <c r="BE373"/>
  <c r="BE392"/>
  <c r="BE393"/>
  <c i="16" r="BE130"/>
  <c r="BE138"/>
  <c r="BE143"/>
  <c r="BE148"/>
  <c r="BE150"/>
  <c r="BE156"/>
  <c r="BE160"/>
  <c r="BE172"/>
  <c r="BE188"/>
  <c r="BE198"/>
  <c r="BE199"/>
  <c r="BE200"/>
  <c r="BE211"/>
  <c r="BE215"/>
  <c r="BE219"/>
  <c r="BE223"/>
  <c r="BE228"/>
  <c r="BE231"/>
  <c r="BE232"/>
  <c r="BE237"/>
  <c i="17" r="BE119"/>
  <c r="BE120"/>
  <c r="BE123"/>
  <c r="BE128"/>
  <c r="BE129"/>
  <c r="BE132"/>
  <c r="BE134"/>
  <c r="BE138"/>
  <c r="BE150"/>
  <c r="BE151"/>
  <c i="18" r="BE121"/>
  <c i="20" r="BE139"/>
  <c r="BE149"/>
  <c r="BE157"/>
  <c r="BE162"/>
  <c r="BE173"/>
  <c r="BK164"/>
  <c r="J164"/>
  <c r="J103"/>
  <c i="21" r="BE147"/>
  <c r="BE148"/>
  <c r="BE153"/>
  <c r="BE155"/>
  <c i="22" r="BE126"/>
  <c i="23" r="E85"/>
  <c r="J89"/>
  <c r="BE123"/>
  <c r="BE124"/>
  <c i="2" r="BE124"/>
  <c i="3" r="BE125"/>
  <c r="BE127"/>
  <c r="BE128"/>
  <c r="BE129"/>
  <c i="4" r="BE127"/>
  <c r="BE128"/>
  <c r="BE130"/>
  <c i="5" r="BE125"/>
  <c i="6" r="J91"/>
  <c r="BE178"/>
  <c r="BE196"/>
  <c r="BE202"/>
  <c r="BE204"/>
  <c r="BE207"/>
  <c i="7" r="BE154"/>
  <c r="BE175"/>
  <c r="BE177"/>
  <c r="BE178"/>
  <c i="8" r="BE142"/>
  <c r="BE187"/>
  <c i="9" r="BE147"/>
  <c r="BE177"/>
  <c r="BE180"/>
  <c r="BE182"/>
  <c r="BE201"/>
  <c r="BE202"/>
  <c i="10" r="BE124"/>
  <c r="BE133"/>
  <c i="11" r="E85"/>
  <c r="BE125"/>
  <c r="BE128"/>
  <c r="BE162"/>
  <c r="BE167"/>
  <c r="BE171"/>
  <c r="BE175"/>
  <c r="BE180"/>
  <c r="BE194"/>
  <c r="BK229"/>
  <c r="J229"/>
  <c r="J102"/>
  <c i="12" r="BE120"/>
  <c i="15" r="BE167"/>
  <c r="BE168"/>
  <c r="BE172"/>
  <c r="BE198"/>
  <c r="BE246"/>
  <c r="BE250"/>
  <c r="BE259"/>
  <c r="BE265"/>
  <c r="BE267"/>
  <c r="BE281"/>
  <c r="BE309"/>
  <c r="BE311"/>
  <c r="BE312"/>
  <c r="BE343"/>
  <c r="BE351"/>
  <c r="BE367"/>
  <c i="16" r="BE131"/>
  <c r="BE135"/>
  <c r="BE151"/>
  <c r="BE213"/>
  <c r="BE214"/>
  <c r="BE216"/>
  <c r="BE220"/>
  <c r="BE233"/>
  <c r="BE238"/>
  <c r="BE242"/>
  <c r="BK234"/>
  <c r="J234"/>
  <c r="J104"/>
  <c i="17" r="BE122"/>
  <c r="BE135"/>
  <c r="BE142"/>
  <c r="BE143"/>
  <c r="BE144"/>
  <c r="BE145"/>
  <c r="BE146"/>
  <c r="BE147"/>
  <c r="BE148"/>
  <c i="18" r="E85"/>
  <c r="BE127"/>
  <c i="19" r="BE122"/>
  <c i="20" r="BE129"/>
  <c r="BE135"/>
  <c r="BE154"/>
  <c r="BE158"/>
  <c r="BE159"/>
  <c r="BE174"/>
  <c i="21" r="BE139"/>
  <c r="BE157"/>
  <c r="BE161"/>
  <c r="BE167"/>
  <c r="BE169"/>
  <c i="22" r="BK125"/>
  <c r="J125"/>
  <c r="J100"/>
  <c i="23" r="BE125"/>
  <c r="BE126"/>
  <c r="BE127"/>
  <c r="BE128"/>
  <c r="BE130"/>
  <c r="BE133"/>
  <c r="BE135"/>
  <c r="BE136"/>
  <c r="BE143"/>
  <c r="BE145"/>
  <c r="BE147"/>
  <c r="BE148"/>
  <c r="BE149"/>
  <c r="BE150"/>
  <c r="BE151"/>
  <c r="BE152"/>
  <c r="BE153"/>
  <c r="BE154"/>
  <c r="BE155"/>
  <c r="BE156"/>
  <c r="BE157"/>
  <c r="BE158"/>
  <c r="BE159"/>
  <c r="BE160"/>
  <c r="BE161"/>
  <c r="BE162"/>
  <c r="BE163"/>
  <c r="BE164"/>
  <c r="BE165"/>
  <c r="BE166"/>
  <c r="BE167"/>
  <c r="BE168"/>
  <c r="BE169"/>
  <c r="BE170"/>
  <c r="BE171"/>
  <c r="BE172"/>
  <c i="24" r="E85"/>
  <c r="J89"/>
  <c r="BE119"/>
  <c r="BE120"/>
  <c r="BE121"/>
  <c r="BE122"/>
  <c r="BE123"/>
  <c r="BE124"/>
  <c r="BE125"/>
  <c r="BE126"/>
  <c r="BE127"/>
  <c r="BE128"/>
  <c r="BE129"/>
  <c i="25" r="E85"/>
  <c r="J89"/>
  <c r="BE121"/>
  <c r="BE122"/>
  <c i="3" r="E85"/>
  <c i="6" r="BE163"/>
  <c r="BE182"/>
  <c r="BE184"/>
  <c r="BE189"/>
  <c i="7" r="BE136"/>
  <c r="BE140"/>
  <c r="BE152"/>
  <c r="BE160"/>
  <c r="BE174"/>
  <c i="8" r="BE139"/>
  <c r="BE157"/>
  <c r="BE159"/>
  <c r="BE161"/>
  <c r="BE166"/>
  <c r="BE168"/>
  <c r="BE175"/>
  <c i="9" r="BE151"/>
  <c r="BE152"/>
  <c r="BE160"/>
  <c r="BE168"/>
  <c r="BE188"/>
  <c r="BE189"/>
  <c r="BE198"/>
  <c r="BE200"/>
  <c i="10" r="BE125"/>
  <c r="BE126"/>
  <c r="BE128"/>
  <c r="BE131"/>
  <c i="11" r="BE127"/>
  <c r="BE165"/>
  <c r="BE227"/>
  <c r="BE230"/>
  <c i="12" r="BE119"/>
  <c i="13" r="BE119"/>
  <c i="15" r="BE133"/>
  <c r="BE171"/>
  <c r="BE191"/>
  <c r="BE194"/>
  <c r="BE199"/>
  <c r="BE203"/>
  <c r="BE206"/>
  <c r="BE207"/>
  <c r="BE232"/>
  <c r="BE316"/>
  <c r="BE318"/>
  <c r="BE319"/>
  <c r="BE320"/>
  <c r="BE324"/>
  <c r="BE327"/>
  <c r="BE330"/>
  <c r="BE337"/>
  <c r="BE340"/>
  <c r="BE350"/>
  <c r="BE376"/>
  <c r="BE378"/>
  <c r="BE379"/>
  <c i="16" r="BE128"/>
  <c r="BE136"/>
  <c r="BE137"/>
  <c r="BE144"/>
  <c r="BE159"/>
  <c r="BE164"/>
  <c r="BE165"/>
  <c r="BE184"/>
  <c r="BE185"/>
  <c r="BE186"/>
  <c r="BE207"/>
  <c r="BE224"/>
  <c r="BE239"/>
  <c r="BE244"/>
  <c r="BE245"/>
  <c i="17" r="BE125"/>
  <c r="BE130"/>
  <c r="BE154"/>
  <c r="BE159"/>
  <c i="18" r="BE125"/>
  <c i="20" r="E85"/>
  <c r="BE144"/>
  <c r="BE161"/>
  <c r="BE165"/>
  <c r="BE169"/>
  <c i="21" r="E85"/>
  <c r="BE135"/>
  <c r="BE150"/>
  <c r="BE159"/>
  <c r="BE164"/>
  <c r="BE166"/>
  <c i="22" r="BK122"/>
  <c r="J122"/>
  <c r="J98"/>
  <c i="23" r="BE122"/>
  <c r="BE129"/>
  <c r="BE131"/>
  <c r="BE132"/>
  <c r="BE134"/>
  <c r="BE137"/>
  <c r="BE138"/>
  <c r="BE139"/>
  <c r="BE140"/>
  <c r="BE141"/>
  <c r="BE142"/>
  <c r="BE144"/>
  <c i="6" r="F36"/>
  <c i="1" r="BA100"/>
  <c i="12" r="F34"/>
  <c i="1" r="BA106"/>
  <c i="2" r="F35"/>
  <c i="1" r="BB95"/>
  <c i="5" r="J36"/>
  <c i="1" r="AW99"/>
  <c i="9" r="J36"/>
  <c i="1" r="AW103"/>
  <c i="7" r="F36"/>
  <c i="1" r="BA101"/>
  <c i="12" r="F35"/>
  <c i="1" r="BB106"/>
  <c i="18" r="F37"/>
  <c i="1" r="BD112"/>
  <c i="2" r="J34"/>
  <c i="1" r="AW95"/>
  <c i="2" r="F37"/>
  <c i="1" r="BD95"/>
  <c i="6" r="F37"/>
  <c i="1" r="BB100"/>
  <c i="14" r="F35"/>
  <c i="1" r="BB108"/>
  <c i="18" r="F34"/>
  <c i="1" r="BA112"/>
  <c i="23" r="F36"/>
  <c i="1" r="BC117"/>
  <c i="24" r="J34"/>
  <c i="1" r="AW118"/>
  <c i="25" r="F37"/>
  <c i="1" r="BD119"/>
  <c i="2" r="F34"/>
  <c i="1" r="BA95"/>
  <c i="10" r="J36"/>
  <c i="1" r="AW104"/>
  <c i="14" r="F34"/>
  <c i="1" r="BA108"/>
  <c i="15" r="F34"/>
  <c i="1" r="BA109"/>
  <c i="3" r="F39"/>
  <c i="1" r="BD97"/>
  <c i="16" r="J34"/>
  <c i="1" r="AW110"/>
  <c i="9" r="F36"/>
  <c i="1" r="BA103"/>
  <c i="11" r="F34"/>
  <c i="1" r="BA105"/>
  <c i="15" r="F37"/>
  <c i="1" r="BD109"/>
  <c i="18" r="J34"/>
  <c i="1" r="AW112"/>
  <c i="4" r="F38"/>
  <c i="1" r="BC98"/>
  <c i="8" r="F39"/>
  <c i="1" r="BD102"/>
  <c i="16" r="F36"/>
  <c i="1" r="BC110"/>
  <c i="25" r="F35"/>
  <c i="1" r="BB119"/>
  <c i="6" r="J36"/>
  <c i="1" r="AW100"/>
  <c i="4" r="J36"/>
  <c i="1" r="AW98"/>
  <c i="8" r="J36"/>
  <c i="1" r="AW102"/>
  <c i="8" r="F38"/>
  <c i="1" r="BC102"/>
  <c i="14" r="J34"/>
  <c i="1" r="AW108"/>
  <c i="17" r="J34"/>
  <c i="1" r="AW111"/>
  <c i="14" r="F37"/>
  <c i="1" r="BD108"/>
  <c i="18" r="F35"/>
  <c i="1" r="BB112"/>
  <c i="3" r="F38"/>
  <c i="1" r="BC97"/>
  <c i="15" r="F36"/>
  <c i="1" r="BC109"/>
  <c i="23" r="F35"/>
  <c i="1" r="BB117"/>
  <c i="24" r="F35"/>
  <c i="1" r="BB118"/>
  <c i="24" r="F37"/>
  <c i="1" r="BD118"/>
  <c i="25" r="F36"/>
  <c i="1" r="BC119"/>
  <c i="5" r="F38"/>
  <c i="1" r="BC99"/>
  <c i="5" r="F37"/>
  <c i="1" r="BB99"/>
  <c i="7" r="J36"/>
  <c i="1" r="AW101"/>
  <c i="11" r="J34"/>
  <c i="1" r="AW105"/>
  <c i="19" r="F34"/>
  <c i="1" r="BA113"/>
  <c i="3" r="J32"/>
  <c i="1" r="AG97"/>
  <c i="19" r="J34"/>
  <c i="1" r="AW113"/>
  <c i="21" r="F35"/>
  <c i="1" r="BB115"/>
  <c i="17" r="F35"/>
  <c i="1" r="BB111"/>
  <c i="22" r="F37"/>
  <c i="1" r="BD116"/>
  <c i="5" r="F36"/>
  <c i="1" r="BA99"/>
  <c i="12" r="F37"/>
  <c i="1" r="BD106"/>
  <c i="2" r="F36"/>
  <c i="1" r="BC95"/>
  <c i="6" r="F38"/>
  <c i="1" r="BC100"/>
  <c i="11" r="F35"/>
  <c i="1" r="BB105"/>
  <c i="21" r="J34"/>
  <c i="1" r="AW115"/>
  <c i="24" r="F34"/>
  <c i="1" r="BA118"/>
  <c i="11" r="F37"/>
  <c i="1" r="BD105"/>
  <c i="9" r="F38"/>
  <c i="1" r="BC103"/>
  <c i="18" r="J30"/>
  <c i="1" r="AG112"/>
  <c i="6" r="F39"/>
  <c i="1" r="BD100"/>
  <c i="12" r="F36"/>
  <c i="1" r="BC106"/>
  <c i="13" r="F35"/>
  <c i="1" r="BB107"/>
  <c i="15" r="F35"/>
  <c i="1" r="BB109"/>
  <c i="10" r="F36"/>
  <c i="1" r="BA104"/>
  <c i="20" r="F34"/>
  <c i="1" r="BA114"/>
  <c i="8" r="F36"/>
  <c i="1" r="BA102"/>
  <c i="9" r="F39"/>
  <c i="1" r="BD103"/>
  <c i="22" r="J34"/>
  <c i="1" r="AW116"/>
  <c i="5" r="F39"/>
  <c i="1" r="BD99"/>
  <c i="20" r="J34"/>
  <c i="1" r="AW114"/>
  <c i="22" r="F35"/>
  <c i="1" r="BB116"/>
  <c i="23" r="F37"/>
  <c i="1" r="BD117"/>
  <c i="25" r="J34"/>
  <c i="1" r="AW119"/>
  <c i="14" r="F36"/>
  <c i="1" r="BC108"/>
  <c i="16" r="F37"/>
  <c i="1" r="BD110"/>
  <c i="18" r="F36"/>
  <c i="1" r="BC112"/>
  <c i="4" r="F36"/>
  <c i="1" r="BA98"/>
  <c i="11" r="F36"/>
  <c i="1" r="BC105"/>
  <c i="4" r="F37"/>
  <c i="1" r="BB98"/>
  <c i="13" r="F36"/>
  <c i="1" r="BC107"/>
  <c i="21" r="F36"/>
  <c i="1" r="BC115"/>
  <c i="10" r="F38"/>
  <c i="1" r="BC104"/>
  <c i="19" r="F36"/>
  <c i="1" r="BC113"/>
  <c i="20" r="F37"/>
  <c i="1" r="BD114"/>
  <c i="13" r="F34"/>
  <c i="1" r="BA107"/>
  <c i="24" r="F36"/>
  <c i="1" r="BC118"/>
  <c i="25" r="F34"/>
  <c i="1" r="BA119"/>
  <c i="17" r="F37"/>
  <c i="1" r="BD111"/>
  <c i="22" r="F34"/>
  <c i="1" r="BA116"/>
  <c i="3" r="F37"/>
  <c i="1" r="BB97"/>
  <c i="13" r="J34"/>
  <c i="1" r="AW107"/>
  <c i="3" r="F36"/>
  <c i="1" r="BA97"/>
  <c i="12" r="J34"/>
  <c i="1" r="AW106"/>
  <c i="19" r="F37"/>
  <c i="1" r="BD113"/>
  <c i="7" r="F37"/>
  <c i="1" r="BB101"/>
  <c i="21" r="F37"/>
  <c i="1" r="BD115"/>
  <c i="9" r="F37"/>
  <c i="1" r="BB103"/>
  <c i="23" r="J34"/>
  <c i="1" r="AW117"/>
  <c i="3" r="J36"/>
  <c i="1" r="AW97"/>
  <c i="10" r="F39"/>
  <c i="1" r="BD104"/>
  <c i="19" r="F35"/>
  <c i="1" r="BB113"/>
  <c i="21" r="F34"/>
  <c i="1" r="BA115"/>
  <c r="AS94"/>
  <c i="7" r="F38"/>
  <c i="1" r="BC101"/>
  <c i="20" r="F35"/>
  <c i="1" r="BB114"/>
  <c i="10" r="F37"/>
  <c i="1" r="BB104"/>
  <c i="15" r="J34"/>
  <c i="1" r="AW109"/>
  <c i="20" r="F36"/>
  <c i="1" r="BC114"/>
  <c i="22" r="F36"/>
  <c i="1" r="BC116"/>
  <c i="8" r="F37"/>
  <c i="1" r="BB102"/>
  <c i="16" r="F35"/>
  <c i="1" r="BB110"/>
  <c i="16" r="F34"/>
  <c i="1" r="BA110"/>
  <c i="17" r="F36"/>
  <c i="1" r="BC111"/>
  <c i="7" r="F39"/>
  <c i="1" r="BD101"/>
  <c i="17" r="F34"/>
  <c i="1" r="BA111"/>
  <c i="23" r="F34"/>
  <c i="1" r="BA117"/>
  <c i="4" r="F39"/>
  <c i="1" r="BD98"/>
  <c i="13" r="F37"/>
  <c i="1" r="BD107"/>
  <c i="15" l="1" r="R169"/>
  <c i="11" r="P123"/>
  <c r="P122"/>
  <c i="1" r="AU105"/>
  <c i="8" r="P133"/>
  <c r="P132"/>
  <c i="1" r="AU102"/>
  <c i="7" r="T134"/>
  <c i="20" r="R142"/>
  <c i="9" r="R129"/>
  <c r="R128"/>
  <c i="6" r="R142"/>
  <c i="15" r="P169"/>
  <c i="6" r="P142"/>
  <c r="P130"/>
  <c r="P129"/>
  <c i="1" r="AU100"/>
  <c i="15" r="R130"/>
  <c i="23" r="T120"/>
  <c r="T119"/>
  <c i="20" r="P166"/>
  <c r="P126"/>
  <c i="1" r="AU114"/>
  <c i="6" r="BK131"/>
  <c r="J131"/>
  <c r="J100"/>
  <c i="15" r="T131"/>
  <c r="T130"/>
  <c i="20" r="T166"/>
  <c i="7" r="R169"/>
  <c i="23" r="P120"/>
  <c r="P119"/>
  <c i="1" r="AU117"/>
  <c i="7" r="R134"/>
  <c r="R133"/>
  <c r="R132"/>
  <c i="11" r="R123"/>
  <c r="R122"/>
  <c i="7" r="T169"/>
  <c i="8" r="BK133"/>
  <c r="BK132"/>
  <c r="J132"/>
  <c r="J98"/>
  <c r="R133"/>
  <c r="R132"/>
  <c i="6" r="T142"/>
  <c r="T130"/>
  <c r="T129"/>
  <c i="7" r="P134"/>
  <c r="P133"/>
  <c r="P132"/>
  <c i="1" r="AU101"/>
  <c i="8" r="T133"/>
  <c r="T132"/>
  <c i="23" r="R120"/>
  <c r="R119"/>
  <c i="20" r="R126"/>
  <c i="11" r="T123"/>
  <c r="T122"/>
  <c i="6" r="R130"/>
  <c r="R129"/>
  <c i="20" r="T142"/>
  <c r="T126"/>
  <c i="15" r="P131"/>
  <c r="P130"/>
  <c i="1" r="AU109"/>
  <c i="9" r="P129"/>
  <c r="P128"/>
  <c i="1" r="AU103"/>
  <c i="16" r="BK127"/>
  <c r="J127"/>
  <c r="J97"/>
  <c i="6" r="J132"/>
  <c r="J101"/>
  <c i="7" r="BK134"/>
  <c r="J134"/>
  <c r="J100"/>
  <c i="11" r="BK123"/>
  <c r="J123"/>
  <c r="J97"/>
  <c i="14" r="BK118"/>
  <c r="J118"/>
  <c i="18" r="J96"/>
  <c i="3" r="J98"/>
  <c i="8" r="J134"/>
  <c r="J100"/>
  <c i="14" r="J120"/>
  <c r="J98"/>
  <c i="19" r="BK117"/>
  <c r="J117"/>
  <c r="J96"/>
  <c i="20" r="BK166"/>
  <c r="J166"/>
  <c r="J104"/>
  <c i="4" r="BK121"/>
  <c r="J121"/>
  <c r="J98"/>
  <c i="10" r="BK121"/>
  <c r="J121"/>
  <c r="J98"/>
  <c i="20" r="BK142"/>
  <c r="J142"/>
  <c r="J100"/>
  <c i="22" r="BK121"/>
  <c r="BK124"/>
  <c r="J124"/>
  <c r="J99"/>
  <c i="7" r="BK169"/>
  <c r="J169"/>
  <c r="J106"/>
  <c i="15" r="BK169"/>
  <c r="J169"/>
  <c r="J101"/>
  <c i="17" r="BK117"/>
  <c r="J117"/>
  <c r="J96"/>
  <c i="18" r="J118"/>
  <c r="J97"/>
  <c i="20" r="BK127"/>
  <c r="J127"/>
  <c r="J97"/>
  <c i="3" r="J122"/>
  <c r="J99"/>
  <c i="5" r="J122"/>
  <c r="J99"/>
  <c i="6" r="BK142"/>
  <c r="J142"/>
  <c r="J103"/>
  <c i="9" r="BK129"/>
  <c r="J129"/>
  <c r="J99"/>
  <c i="15" r="BK131"/>
  <c r="BK130"/>
  <c r="J130"/>
  <c i="2" r="BK117"/>
  <c r="J117"/>
  <c i="12" r="J118"/>
  <c r="J97"/>
  <c i="13" r="BK117"/>
  <c r="J117"/>
  <c i="21" r="BK127"/>
  <c r="BK126"/>
  <c r="J126"/>
  <c r="J96"/>
  <c i="23" r="BK120"/>
  <c r="J120"/>
  <c r="J97"/>
  <c i="24" r="BK117"/>
  <c r="J117"/>
  <c r="J96"/>
  <c i="25" r="BK119"/>
  <c r="J119"/>
  <c r="J97"/>
  <c i="13" r="J30"/>
  <c i="1" r="AG107"/>
  <c i="16" r="J33"/>
  <c i="1" r="AV110"/>
  <c r="AT110"/>
  <c i="11" r="F33"/>
  <c i="1" r="AZ105"/>
  <c i="23" r="J33"/>
  <c i="1" r="AV117"/>
  <c r="AT117"/>
  <c i="2" r="J30"/>
  <c i="1" r="AG95"/>
  <c i="16" r="F33"/>
  <c i="1" r="AZ110"/>
  <c r="BD96"/>
  <c i="23" r="F33"/>
  <c i="1" r="AZ117"/>
  <c i="20" r="F33"/>
  <c i="1" r="AZ114"/>
  <c i="17" r="F33"/>
  <c i="1" r="AZ111"/>
  <c i="6" r="F35"/>
  <c i="1" r="AZ100"/>
  <c i="10" r="F35"/>
  <c i="1" r="AZ104"/>
  <c r="BA96"/>
  <c r="AW96"/>
  <c i="3" r="J35"/>
  <c i="1" r="AV97"/>
  <c r="AT97"/>
  <c i="24" r="F33"/>
  <c i="1" r="AZ118"/>
  <c i="7" r="J35"/>
  <c i="1" r="AV101"/>
  <c r="AT101"/>
  <c i="18" r="J33"/>
  <c i="1" r="AV112"/>
  <c r="AT112"/>
  <c i="14" r="J30"/>
  <c i="1" r="AG108"/>
  <c i="13" r="J33"/>
  <c i="1" r="AV107"/>
  <c r="AT107"/>
  <c i="19" r="F33"/>
  <c i="1" r="AZ113"/>
  <c i="8" r="J35"/>
  <c i="1" r="AV102"/>
  <c r="AT102"/>
  <c i="21" r="J33"/>
  <c i="1" r="AV115"/>
  <c r="AT115"/>
  <c i="25" r="J33"/>
  <c i="1" r="AV119"/>
  <c r="AT119"/>
  <c i="4" r="F35"/>
  <c i="1" r="AZ98"/>
  <c i="12" r="J33"/>
  <c i="1" r="AV106"/>
  <c r="AT106"/>
  <c i="21" r="F33"/>
  <c i="1" r="AZ115"/>
  <c r="BB96"/>
  <c r="AX96"/>
  <c i="6" r="J35"/>
  <c i="1" r="AV100"/>
  <c r="AT100"/>
  <c i="13" r="F33"/>
  <c i="1" r="AZ107"/>
  <c i="22" r="F33"/>
  <c i="1" r="AZ116"/>
  <c i="4" r="J35"/>
  <c i="1" r="AV98"/>
  <c r="AT98"/>
  <c i="19" r="J33"/>
  <c i="1" r="AV113"/>
  <c r="AT113"/>
  <c r="BC96"/>
  <c r="AY96"/>
  <c i="9" r="J35"/>
  <c i="1" r="AV103"/>
  <c r="AT103"/>
  <c i="5" r="J32"/>
  <c i="1" r="AG99"/>
  <c i="18" r="F33"/>
  <c i="1" r="AZ112"/>
  <c i="9" r="F35"/>
  <c i="1" r="AZ103"/>
  <c i="22" r="J33"/>
  <c i="1" r="AV116"/>
  <c r="AT116"/>
  <c i="14" r="J33"/>
  <c i="1" r="AV108"/>
  <c r="AT108"/>
  <c i="12" r="F33"/>
  <c i="1" r="AZ106"/>
  <c i="25" r="F33"/>
  <c i="1" r="AZ119"/>
  <c i="2" r="F33"/>
  <c i="1" r="AZ95"/>
  <c i="5" r="F35"/>
  <c i="1" r="AZ99"/>
  <c i="15" r="F33"/>
  <c i="1" r="AZ109"/>
  <c i="3" r="F35"/>
  <c i="1" r="AZ97"/>
  <c i="2" r="J33"/>
  <c i="1" r="AV95"/>
  <c r="AT95"/>
  <c i="11" r="J33"/>
  <c i="1" r="AV105"/>
  <c r="AT105"/>
  <c i="15" r="J33"/>
  <c i="1" r="AV109"/>
  <c r="AT109"/>
  <c i="12" r="J30"/>
  <c i="1" r="AG106"/>
  <c r="AN106"/>
  <c i="15" r="J30"/>
  <c i="1" r="AG109"/>
  <c r="AN109"/>
  <c i="17" r="J33"/>
  <c i="1" r="AV111"/>
  <c r="AT111"/>
  <c i="14" r="F33"/>
  <c i="1" r="AZ108"/>
  <c i="5" r="J35"/>
  <c i="1" r="AV99"/>
  <c r="AT99"/>
  <c i="7" r="F35"/>
  <c i="1" r="AZ101"/>
  <c i="10" r="J35"/>
  <c i="1" r="AV104"/>
  <c r="AT104"/>
  <c i="24" r="J33"/>
  <c i="1" r="AV118"/>
  <c r="AT118"/>
  <c i="8" r="F35"/>
  <c i="1" r="AZ102"/>
  <c i="20" r="J33"/>
  <c i="1" r="AV114"/>
  <c r="AT114"/>
  <c i="22" l="1" r="BK120"/>
  <c r="J120"/>
  <c r="J96"/>
  <c i="7" r="T133"/>
  <c r="T132"/>
  <c i="5" r="J41"/>
  <c i="2" r="J39"/>
  <c i="13" r="J39"/>
  <c i="14" r="J39"/>
  <c i="12" r="J39"/>
  <c i="15" r="J39"/>
  <c i="11" r="BK122"/>
  <c r="J122"/>
  <c r="J96"/>
  <c i="15" r="J96"/>
  <c r="J131"/>
  <c r="J97"/>
  <c i="2" r="J96"/>
  <c i="9" r="BK128"/>
  <c r="J128"/>
  <c i="14" r="J96"/>
  <c i="7" r="BK133"/>
  <c r="BK132"/>
  <c r="J132"/>
  <c r="J98"/>
  <c i="20" r="BK126"/>
  <c r="J126"/>
  <c i="21" r="J127"/>
  <c r="J97"/>
  <c i="6" r="BK130"/>
  <c r="J130"/>
  <c r="J99"/>
  <c i="8" r="J133"/>
  <c r="J99"/>
  <c i="13" r="J96"/>
  <c i="18" r="J39"/>
  <c i="3" r="J41"/>
  <c i="1" r="AN95"/>
  <c i="16" r="BK126"/>
  <c r="J126"/>
  <c i="22" r="J121"/>
  <c r="J97"/>
  <c i="23" r="BK119"/>
  <c r="J119"/>
  <c r="J96"/>
  <c i="25" r="BK118"/>
  <c r="J118"/>
  <c r="J96"/>
  <c i="1" r="BB94"/>
  <c r="AX94"/>
  <c r="BD94"/>
  <c r="W33"/>
  <c r="BA94"/>
  <c r="W30"/>
  <c r="AN97"/>
  <c r="BC94"/>
  <c r="W32"/>
  <c r="AN112"/>
  <c r="AN107"/>
  <c r="AN108"/>
  <c r="AN99"/>
  <c r="AZ96"/>
  <c r="AV96"/>
  <c r="AT96"/>
  <c r="AU96"/>
  <c r="AU94"/>
  <c i="4" r="J32"/>
  <c i="1" r="AG98"/>
  <c r="AN98"/>
  <c i="24" r="J30"/>
  <c i="1" r="AG118"/>
  <c r="AN118"/>
  <c i="19" r="J30"/>
  <c i="1" r="AG113"/>
  <c r="AN113"/>
  <c i="20" r="J30"/>
  <c i="1" r="AG114"/>
  <c r="AN114"/>
  <c i="8" r="J32"/>
  <c i="1" r="AG102"/>
  <c r="AN102"/>
  <c i="16" r="J30"/>
  <c i="1" r="AG110"/>
  <c r="AN110"/>
  <c i="9" r="J32"/>
  <c i="1" r="AG103"/>
  <c r="AN103"/>
  <c i="10" r="J32"/>
  <c i="1" r="AG104"/>
  <c r="AN104"/>
  <c i="17" r="J30"/>
  <c i="1" r="AG111"/>
  <c r="AN111"/>
  <c i="21" r="J30"/>
  <c i="1" r="AG115"/>
  <c r="AN115"/>
  <c i="6" l="1" r="BK129"/>
  <c r="J129"/>
  <c i="16" r="J96"/>
  <c i="9" r="J98"/>
  <c i="17" r="J39"/>
  <c i="20" r="J39"/>
  <c r="J96"/>
  <c i="21" r="J39"/>
  <c i="8" r="J41"/>
  <c i="19" r="J39"/>
  <c i="7" r="J133"/>
  <c r="J99"/>
  <c i="10" r="J41"/>
  <c i="24" r="J39"/>
  <c i="4" r="J41"/>
  <c i="9" r="J41"/>
  <c i="16" r="J39"/>
  <c i="1" r="AZ94"/>
  <c r="W29"/>
  <c i="6" r="J32"/>
  <c i="1" r="AG100"/>
  <c r="AN100"/>
  <c r="AW94"/>
  <c r="AK30"/>
  <c r="W31"/>
  <c i="22" r="J30"/>
  <c i="1" r="AG116"/>
  <c r="AN116"/>
  <c i="11" r="J30"/>
  <c i="1" r="AG105"/>
  <c r="AN105"/>
  <c r="AY94"/>
  <c i="7" r="J32"/>
  <c i="1" r="AG101"/>
  <c r="AN101"/>
  <c i="23" r="J30"/>
  <c i="1" r="AG117"/>
  <c r="AN117"/>
  <c i="25" r="J30"/>
  <c i="1" r="AG119"/>
  <c r="AN119"/>
  <c i="11" l="1" r="J39"/>
  <c i="6" r="J98"/>
  <c i="23" r="J39"/>
  <c i="7" r="J41"/>
  <c i="25" r="J39"/>
  <c i="6" r="J41"/>
  <c i="22" r="J39"/>
  <c i="1" r="AG96"/>
  <c r="AN96"/>
  <c r="AV94"/>
  <c r="AK29"/>
  <c l="1" r="AG94"/>
  <c r="AK26"/>
  <c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<sst xmlns="http://schemas.openxmlformats.org/spreadsheetml/2006/main">
  <si>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</si>
  <si>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</si>
  <si>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</si>
  <si>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</si>
  <si>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</si>
  <si>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{076da3c6-6b59-4b29-ae4f-27be97b94865}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</si>
  <si>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</si>
  <si>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</si>
  <si>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</si>
  <si>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</si>
  <si>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</si>
  <si>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0,001</t>
  </si>
  <si>
    <t>Kód:</t>
  </si>
  <si>
    <t>21022</t>
  </si>
  <si>
    <t>Stavba:</t>
  </si>
  <si>
    <t>Nový objekt tělocvičny, základní školy Roztoky - Žalov</t>
  </si>
  <si>
    <t>KSO:</t>
  </si>
  <si>
    <t>CC-CZ:</t>
  </si>
  <si>
    <t>Místo:</t>
  </si>
  <si>
    <t>parc.č. 2990/9, 2994/2, k.ú. Žalov</t>
  </si>
  <si>
    <t>Datum:</t>
  </si>
  <si>
    <t>26. 3. 2021</t>
  </si>
  <si>
    <t>Zadavatel:</t>
  </si>
  <si>
    <t>IČ:</t>
  </si>
  <si>
    <t>00241610</t>
  </si>
  <si>
    <t>Město Roztoky, nám. 5 května 2, Roztoky</t>
  </si>
  <si>
    <t>DIČ:</t>
  </si>
  <si>
    <t>Zhotovitel:</t>
  </si>
  <si>
    <t>bude vybrán</t>
  </si>
  <si>
    <t>Projektant:</t>
  </si>
  <si>
    <t>26149788</t>
  </si>
  <si>
    <t>B.B.D. s.r.o., Rokycanova 30, 130 00, Praha 3</t>
  </si>
  <si>
    <t>True</t>
  </si>
  <si>
    <t>Zpracovatel:</t>
  </si>
  <si>
    <t>24226246</t>
  </si>
  <si>
    <t>NASTA GROUP s.r.o., Za Sokolovnou 92, Zdiby</t>
  </si>
  <si>
    <t>Poznámka:</t>
  </si>
  <si>
    <t>Pokud není uvedeno jinak, jednotková cena položek Soupisu prací vždy obsahuje kompletní montáž a dodávku veškerého potřebného materiálu, a to včetně ztratného, prořezů, přesahů apod. _x000d_
V jednotkové ceně položek jsou vždy oceněné i náklady na mimostaveništní dopravu, vnitrostaveništní přesun hmot a technologickou manipulaci.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</si>
  <si>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</si>
  <si>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</si>
  <si>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</si>
  <si>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</si>
  <si>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</si>
  <si>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</si>
  <si>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</si>
  <si>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</si>
  <si>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</si>
  <si>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</si>
  <si>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</si>
  <si>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</si>
  <si>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</si>
  <si>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</si>
  <si>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</si>
  <si>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</si>
  <si>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</si>
  <si>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</si>
  <si>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</si>
  <si>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</si>
  <si>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</si>
  <si>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</si>
  <si>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</si>
  <si>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</si>
  <si>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</si>
  <si>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</si>
  <si>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</si>
  <si>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</si>
  <si>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</si>
  <si>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</si>
  <si>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</si>
  <si>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</si>
  <si>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</si>
  <si>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</si>
  <si>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</si>
  <si>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</si>
  <si>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</si>
  <si>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</si>
  <si>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</si>
  <si>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</si>
  <si>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</si>
  <si>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</si>
  <si>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</si>
  <si>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</si>
  <si>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</si>
  <si>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00</t>
  </si>
  <si>
    <t>VRN</t>
  </si>
  <si>
    <t>VON</t>
  </si>
  <si>
    <t>1</t>
  </si>
  <si>
    <t>{51b35404-1f34-4b09-b108-a6f25aa57067}</t>
  </si>
  <si>
    <t>2</t>
  </si>
  <si>
    <t>D.1.1</t>
  </si>
  <si>
    <t>ASŘ</t>
  </si>
  <si>
    <t>STA</t>
  </si>
  <si>
    <t>{8054bcd2-3f9e-4824-87e6-56564335de9c}</t>
  </si>
  <si>
    <t>1-01</t>
  </si>
  <si>
    <t>Zemní práce</t>
  </si>
  <si>
    <t>Soupis</t>
  </si>
  <si>
    <t>{4e804ffb-ae00-45c1-b5a7-6037c4b6a0b0}</t>
  </si>
  <si>
    <t>1-02</t>
  </si>
  <si>
    <t>Spodní stavba</t>
  </si>
  <si>
    <t>{249989e8-ef19-4aa2-9bb1-0677257ea063}</t>
  </si>
  <si>
    <t>1-03</t>
  </si>
  <si>
    <t>Svislé konstrukce</t>
  </si>
  <si>
    <t>{35884598-bebc-4bc7-90b6-f79562932f26}</t>
  </si>
  <si>
    <t>1-04</t>
  </si>
  <si>
    <t>Obálka objektu</t>
  </si>
  <si>
    <t>{56f6467d-5aa4-4a4b-915d-062359be409c}</t>
  </si>
  <si>
    <t>1-05</t>
  </si>
  <si>
    <t>Povrchové úpravy</t>
  </si>
  <si>
    <t>{79a366b9-06c0-4caa-8c20-996751601fc2}</t>
  </si>
  <si>
    <t>1-06</t>
  </si>
  <si>
    <t>Podlahy</t>
  </si>
  <si>
    <t>{e58ea490-72b7-4c90-b889-b2c3776494ee}</t>
  </si>
  <si>
    <t>1-07</t>
  </si>
  <si>
    <t>Výrobky</t>
  </si>
  <si>
    <t>{7076a40d-f02f-4fb0-9f75-a3d68f653d76}</t>
  </si>
  <si>
    <t>1-08</t>
  </si>
  <si>
    <t>Ostatní</t>
  </si>
  <si>
    <t>{1d9e5a71-e7e2-4072-b2bf-fcbbaca704e9}</t>
  </si>
  <si>
    <t>D.1.2a</t>
  </si>
  <si>
    <t>Statika</t>
  </si>
  <si>
    <t>{25f0cee7-7c1f-4926-9761-e8c4f44d6029}</t>
  </si>
  <si>
    <t>D.1.2b</t>
  </si>
  <si>
    <t>Ocelové konstrukce</t>
  </si>
  <si>
    <t>{8148b967-53b7-4cc7-92c5-ecbeefbff8af}</t>
  </si>
  <si>
    <t>D.1.2c</t>
  </si>
  <si>
    <t>Piloty</t>
  </si>
  <si>
    <t>{8a62887e-1f68-4f70-816c-33b2fc250e29}</t>
  </si>
  <si>
    <t>D.1.3</t>
  </si>
  <si>
    <t>PBŘ</t>
  </si>
  <si>
    <t>{5fde659a-0f1a-468c-8f7f-c35b4d9b34ca}</t>
  </si>
  <si>
    <t>D.1.4a</t>
  </si>
  <si>
    <t>ZTI</t>
  </si>
  <si>
    <t>{9a269e6e-cc4a-4add-8aa5-c7e176487c3f}</t>
  </si>
  <si>
    <t>D.1.4b</t>
  </si>
  <si>
    <t>VZT</t>
  </si>
  <si>
    <t>{e4e3b8bd-6286-4eb5-9687-ac125b90e660}</t>
  </si>
  <si>
    <t>D.1.4c</t>
  </si>
  <si>
    <t>UT</t>
  </si>
  <si>
    <t>{b91e1d22-5f33-4106-86ec-80b637b68a7f}</t>
  </si>
  <si>
    <t>D.1.4d</t>
  </si>
  <si>
    <t>SIL</t>
  </si>
  <si>
    <t>{d269ed21-4ec6-4b4a-9436-99b00880a665}</t>
  </si>
  <si>
    <t>D.1.4e</t>
  </si>
  <si>
    <t>SLB</t>
  </si>
  <si>
    <t>{a9a9eb2d-cfeb-41a9-b936-60a5655054de}</t>
  </si>
  <si>
    <t>D.1.4f</t>
  </si>
  <si>
    <t>Plyn</t>
  </si>
  <si>
    <t>{47dfc15a-649d-45c8-b164-a161a1c6e3ea}</t>
  </si>
  <si>
    <t>D.1.5</t>
  </si>
  <si>
    <t>Komunikace</t>
  </si>
  <si>
    <t>{30b25b8a-816b-4e7b-b3f3-0bafadf19459}</t>
  </si>
  <si>
    <t>D.1.6</t>
  </si>
  <si>
    <t>Oplocení</t>
  </si>
  <si>
    <t>{0fb34ab7-b91f-4e64-8466-465af30391b5}</t>
  </si>
  <si>
    <t>D.1.7</t>
  </si>
  <si>
    <t>Sadové úpravy</t>
  </si>
  <si>
    <t>{d9a4faa3-e583-49b7-87d3-4d5ea8e388f6}</t>
  </si>
  <si>
    <t>D.2.1</t>
  </si>
  <si>
    <t>Gastro</t>
  </si>
  <si>
    <t>{572ba260-cf14-4779-b5a5-c65cf4599b9c}</t>
  </si>
  <si>
    <t>D.2.2</t>
  </si>
  <si>
    <t>Výtah</t>
  </si>
  <si>
    <t>{e1a2b41e-f7ca-49d6-a302-5726231d620a}</t>
  </si>
  <si>
    <t>KRYCÍ LIST SOUPISU PRACÍ</t>
  </si>
  <si>
    <t>Objekt:</t>
  </si>
  <si>
    <t>00 - VRN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</si>
  <si>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</si>
  <si>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</si>
  <si>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</si>
  <si>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</si>
  <si>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</si>
  <si>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</si>
  <si>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</si>
  <si>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</si>
  <si>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</si>
  <si>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</si>
  <si>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</si>
  <si>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</si>
  <si>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</si>
  <si>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</si>
  <si>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</si>
  <si>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</si>
  <si>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</si>
  <si>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</si>
  <si>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</si>
  <si>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Vedlejší rozpočtové náklady</t>
  </si>
  <si>
    <t>5</t>
  </si>
  <si>
    <t>ROZPOCET</t>
  </si>
  <si>
    <t>K</t>
  </si>
  <si>
    <t>010001000</t>
  </si>
  <si>
    <t>Průzkumné, geodetické a projektové práce</t>
  </si>
  <si>
    <t>Kč</t>
  </si>
  <si>
    <t>1024</t>
  </si>
  <si>
    <t>-1675314098</t>
  </si>
  <si>
    <t>P</t>
  </si>
  <si>
    <t xml:space="preserve">Poznámka k položce:_x000d_
včetně vytyčení IS v řešeném území jejich správci a ochrana před poškozením po celou dobu výstavby_x000d_
</t>
  </si>
  <si>
    <t>030001000</t>
  </si>
  <si>
    <t>Zařízení staveniště</t>
  </si>
  <si>
    <t>-2105482010</t>
  </si>
  <si>
    <t>3</t>
  </si>
  <si>
    <t>040001000</t>
  </si>
  <si>
    <t>Inženýrská činnost</t>
  </si>
  <si>
    <t>-1415827557</t>
  </si>
  <si>
    <t xml:space="preserve">Poznámka k položce:_x000d_
s výjimkou zkoušek, měření a revizí uvedených v části 040 PROFESE_x000d_
</t>
  </si>
  <si>
    <t>4</t>
  </si>
  <si>
    <t>050001000</t>
  </si>
  <si>
    <t>Finanční náklady</t>
  </si>
  <si>
    <t>-890697259</t>
  </si>
  <si>
    <t>D.1.1 - ASŘ</t>
  </si>
  <si>
    <t>Soupis:</t>
  </si>
  <si>
    <t>1-01 - Zemní práce</t>
  </si>
  <si>
    <t>ZP - ZEMNÍ PRÁCE</t>
  </si>
  <si>
    <t>ZP</t>
  </si>
  <si>
    <t>ZEMNÍ PRÁCE</t>
  </si>
  <si>
    <t>ZP-01</t>
  </si>
  <si>
    <t>Sejmutí ornice o tl. 200 mm</t>
  </si>
  <si>
    <t>m2</t>
  </si>
  <si>
    <t>1160109607</t>
  </si>
  <si>
    <t>ZP-02</t>
  </si>
  <si>
    <t>Hloubení nezapažené jámy v hornině tř. 1-4, naložení, odvoz na skládku do 8 km, uložení na skládce</t>
  </si>
  <si>
    <t>m3</t>
  </si>
  <si>
    <t>1695628179</t>
  </si>
  <si>
    <t>ZP-03</t>
  </si>
  <si>
    <t>Poplatek za skládku (zemina a kamení)</t>
  </si>
  <si>
    <t>t</t>
  </si>
  <si>
    <t>-571971076</t>
  </si>
  <si>
    <t>VV</t>
  </si>
  <si>
    <t>3195*1,8 'Přepočtené koeficientem množství</t>
  </si>
  <si>
    <t>ZP-04</t>
  </si>
  <si>
    <t>Úprava a zhutnění zemní pláně</t>
  </si>
  <si>
    <t>1276999042</t>
  </si>
  <si>
    <t>ZP-05</t>
  </si>
  <si>
    <t>Zásypy kolem objektu, vč. materiálu a jeho dovozu</t>
  </si>
  <si>
    <t>-1909592618</t>
  </si>
  <si>
    <t>6</t>
  </si>
  <si>
    <t>ZP-06</t>
  </si>
  <si>
    <t>Obvodová drenáž včetně šachet</t>
  </si>
  <si>
    <t>m</t>
  </si>
  <si>
    <t>-2098981816</t>
  </si>
  <si>
    <t>1-02 - Spodní stavba</t>
  </si>
  <si>
    <t>SS - SPODNÍ STAVBA</t>
  </si>
  <si>
    <t>SS</t>
  </si>
  <si>
    <t>SPODNÍ STAVBA</t>
  </si>
  <si>
    <t>SS-01</t>
  </si>
  <si>
    <t>Podkladní betonová mazanina C16/20-X0</t>
  </si>
  <si>
    <t>1815480341</t>
  </si>
  <si>
    <t>840,0*0,1</t>
  </si>
  <si>
    <t>SS-02</t>
  </si>
  <si>
    <t>Hydroizolační souvrství: 1x separační vrstva z netkané PP textilie 500 g/m2 + HI z mPVC tl. 1,5 mm + 2x separační vrstva z netkané PP textilie 500 g/m2 – na vodorovné ploše</t>
  </si>
  <si>
    <t>1969640611</t>
  </si>
  <si>
    <t>SS-03</t>
  </si>
  <si>
    <t>Hydroizolační souvrství: 1x separační vrstva z netkané PP textilie 500 g/m2 + HI z mPVC tl. 1,5 mm + 2x separační vrstva z netkané PP textilie 500 g/m2 – na svislé ploše</t>
  </si>
  <si>
    <t>-61323978</t>
  </si>
  <si>
    <t>SS-04</t>
  </si>
  <si>
    <t>Tepelná izolace z XPS tl. 200 mm – pod terénem</t>
  </si>
  <si>
    <t>-1651015098</t>
  </si>
  <si>
    <t>SS-05</t>
  </si>
  <si>
    <t>Tepelná izolace z XPS tl. 160 mm – pod terénem</t>
  </si>
  <si>
    <t>1516209849</t>
  </si>
  <si>
    <t>SS-06</t>
  </si>
  <si>
    <t>Tepelná izolace z XPS tl. 100 mm – pod terénem</t>
  </si>
  <si>
    <t>1423902408</t>
  </si>
  <si>
    <t>7</t>
  </si>
  <si>
    <t>SS-07</t>
  </si>
  <si>
    <t>Ochrana tepelné izolace pod terénem nopovou fólií</t>
  </si>
  <si>
    <t>-1782022370</t>
  </si>
  <si>
    <t>1-03 - Svislé konstrukce</t>
  </si>
  <si>
    <t>SV - SVISLÉ KONSTRUKCE</t>
  </si>
  <si>
    <t>SV</t>
  </si>
  <si>
    <t>SVISLÉ KONSTRUKCE</t>
  </si>
  <si>
    <t>SV.01</t>
  </si>
  <si>
    <t>Příčky tl. 150 mm z betonových tvárnic na M2,5, režné zdivo, vč. systémových překladů</t>
  </si>
  <si>
    <t>-2137426757</t>
  </si>
  <si>
    <t>Poznámka k položce:_x000d_
Včetně kotvení ke svislým a vodorovným konstrukcím.</t>
  </si>
  <si>
    <t>SV.02</t>
  </si>
  <si>
    <t>Příčky tl. 100 mm z betonových tvárnic na M2,5, režné zdivo, vč. systémových překladů</t>
  </si>
  <si>
    <t>-1935057295</t>
  </si>
  <si>
    <t>SV.03</t>
  </si>
  <si>
    <t>Pórobetonová předstěna tl. 150 mm, P2-500</t>
  </si>
  <si>
    <t>-929949090</t>
  </si>
  <si>
    <t>SV.04</t>
  </si>
  <si>
    <t>Pórobetonová předstěna tl. 100 mm, P2-500</t>
  </si>
  <si>
    <t>-855053296</t>
  </si>
  <si>
    <t>1-04 - Obálka objektu</t>
  </si>
  <si>
    <t>OB - OBÁLKA OBJEKTU</t>
  </si>
  <si>
    <t xml:space="preserve">    F - FASÁDA</t>
  </si>
  <si>
    <t xml:space="preserve">      F.1 - Kontaktní tepelně izolační systém</t>
  </si>
  <si>
    <t xml:space="preserve">      F.2 - Sendvičový plášť tělocvičny</t>
  </si>
  <si>
    <t xml:space="preserve">    ST - STŘECHA</t>
  </si>
  <si>
    <t xml:space="preserve">      ST.1 - Střešní konstrukce tělocvičny </t>
  </si>
  <si>
    <t xml:space="preserve">      ST.2 - Střešní konstrukce nad 1.NP</t>
  </si>
  <si>
    <t xml:space="preserve">      ST.3 - Střešní konstrukce u vstupu</t>
  </si>
  <si>
    <t xml:space="preserve">      ST-OST - Ostatní</t>
  </si>
  <si>
    <t>OB</t>
  </si>
  <si>
    <t>OBÁLKA OBJEKTU</t>
  </si>
  <si>
    <t>F</t>
  </si>
  <si>
    <t>FASÁDA</t>
  </si>
  <si>
    <t>F.1</t>
  </si>
  <si>
    <t>Kontaktní tepelně izolační systém</t>
  </si>
  <si>
    <t>F-01</t>
  </si>
  <si>
    <t>KZS stěn z hydrofob. minerální tepelné izolace tl. 200 mm + penetrace, jednosložková silikonová dekorativní omítka tl. 4 mm</t>
  </si>
  <si>
    <t>-1665294459</t>
  </si>
  <si>
    <t>Poznámka k položce:_x000d_
vč. systémových profilů a lišt</t>
  </si>
  <si>
    <t>F-02</t>
  </si>
  <si>
    <t>KZS stěn z XPS tl. 200 mm + penetrace, soklová omítka</t>
  </si>
  <si>
    <t>-365109345</t>
  </si>
  <si>
    <t>F-03</t>
  </si>
  <si>
    <t>Cementová sjednocující stěrka markýzy</t>
  </si>
  <si>
    <t>123815252</t>
  </si>
  <si>
    <t>F-05</t>
  </si>
  <si>
    <t>Fasádní lešení, montáž, demontáž, pronájem, odvoz a dovoz na stavbu</t>
  </si>
  <si>
    <t>1254629533</t>
  </si>
  <si>
    <t>F.2</t>
  </si>
  <si>
    <t>Sendvičový plášť tělocvičny</t>
  </si>
  <si>
    <t>F-101</t>
  </si>
  <si>
    <t>TI stěn z MW tl. 200 mm + parotěsná zábrana</t>
  </si>
  <si>
    <t>-988991086</t>
  </si>
  <si>
    <t>Poznámka k položce:_x000d_
vč. distančních pásků</t>
  </si>
  <si>
    <t>ST</t>
  </si>
  <si>
    <t>STŘECHA</t>
  </si>
  <si>
    <t>ST.1</t>
  </si>
  <si>
    <t xml:space="preserve">Střešní konstrukce tělocvičny </t>
  </si>
  <si>
    <t>ST-01</t>
  </si>
  <si>
    <t>parotěsná zábrana – modifikovaný SBS asfaltový pás s hliníkovou vložkou, samolepící, tl. 3 mm</t>
  </si>
  <si>
    <t>806606208</t>
  </si>
  <si>
    <t>Poznámka k položce:_x000d_
Vč. podkladní emulze._x000d_
Jednotlivé pásy musí být svařeny ve spojích a vytaženy v místech prostupů a _x000d_
svislých konstrukcí minimálně na úroveň horní hrany tepelné izolace. Součinitel _x000d_
difuze parotěsné vrstvy min. Sd=1125 m (mi=375.000), optimálně Sd=1500 m _x000d_
(mi=500.000).</t>
  </si>
  <si>
    <t>"v ploše" 577,8</t>
  </si>
  <si>
    <t>"vytažení na svislé kce" 99,0*0,35</t>
  </si>
  <si>
    <t>Součet</t>
  </si>
  <si>
    <t>ST-02</t>
  </si>
  <si>
    <t>tepelná izolace z minerální vlny, tl. 60 mm</t>
  </si>
  <si>
    <t>194580735</t>
  </si>
  <si>
    <t>8</t>
  </si>
  <si>
    <t>ST-03</t>
  </si>
  <si>
    <t>tepelná izolace z EPS 150 Stabil, tl. 240 mm</t>
  </si>
  <si>
    <t>822258466</t>
  </si>
  <si>
    <t>9</t>
  </si>
  <si>
    <t>ST-04</t>
  </si>
  <si>
    <t>separační vrstva – netkaná polypropylenová textilie plošné hmotnosti min. 300 g/m2, zpevněná vpichováním</t>
  </si>
  <si>
    <t>1030277346</t>
  </si>
  <si>
    <t>"vytažení na svislé kce" 99,0*0,2</t>
  </si>
  <si>
    <t>10</t>
  </si>
  <si>
    <t>ST-05</t>
  </si>
  <si>
    <t>hydroizolační fólie z měkčeného PVC se skleněnou výztužnou vložkou, určená pro fixaci mechanickým kotvením, tl. 1,5 mm</t>
  </si>
  <si>
    <t>1113469165</t>
  </si>
  <si>
    <t>Poznámka k položce:_x000d_
Vč. syst. prvků na hranách, rozích a koutech, vč. prostupových manžet.</t>
  </si>
  <si>
    <t>"vytažení na svislé kce" 99,0*0,75</t>
  </si>
  <si>
    <t>ST.2</t>
  </si>
  <si>
    <t>Střešní konstrukce nad 1.NP</t>
  </si>
  <si>
    <t>11</t>
  </si>
  <si>
    <t>ST-06</t>
  </si>
  <si>
    <t>litá spádová vrstva z lehčeného betonu (lambda 0,09 W/m.K v suchém stavu), dilatace dle technologických předpisů, tl. 0-130 mm</t>
  </si>
  <si>
    <t>-1181230508</t>
  </si>
  <si>
    <t>"v ploše" 171,3-1,5*1,05</t>
  </si>
  <si>
    <t>12</t>
  </si>
  <si>
    <t>ST-07</t>
  </si>
  <si>
    <t>parotěsná zábrana – modifikovaný SBS asfaltový pás s hliníkovou vložkou, natavit, tl. 3 mm</t>
  </si>
  <si>
    <t>-1672944133</t>
  </si>
  <si>
    <t>"vytažení na svislé kce" (103,3+1,5*2+1,05*2)*0,35</t>
  </si>
  <si>
    <t>13</t>
  </si>
  <si>
    <t>ST-08</t>
  </si>
  <si>
    <t>tepelná izolace z EPS 150 Stabil – spádové klíny a desky, tl. 240 mm</t>
  </si>
  <si>
    <t>-1803700275</t>
  </si>
  <si>
    <t>14</t>
  </si>
  <si>
    <t>-658456110</t>
  </si>
  <si>
    <t>"vytažení na svislé kce" (103,3+1,5*2+1,05*2)*0,2</t>
  </si>
  <si>
    <t>ST-09</t>
  </si>
  <si>
    <t>hydroizolační fólie z měkčeného PVC se skleněnou výztužnou vložkou, určená pro fixaci zátěžovou vrstvou, tl. 1,5 mm</t>
  </si>
  <si>
    <t>2109168366</t>
  </si>
  <si>
    <t>"vytažení na svislé kce" (103,3+1,5*2+1,05*2)*1,25</t>
  </si>
  <si>
    <t>16</t>
  </si>
  <si>
    <t>ST-10</t>
  </si>
  <si>
    <t>ochranná vrstva – netkaná polypropylenová textilie plošné hmotnosti min. 300 g/m2, zpevněná vpichováním</t>
  </si>
  <si>
    <t>-569354627</t>
  </si>
  <si>
    <t>"vytažení na svislé kce" (103,3+1,5*2+1,05*2)*0,15</t>
  </si>
  <si>
    <t>17</t>
  </si>
  <si>
    <t>ST-11</t>
  </si>
  <si>
    <t>stabilizační vrstva – prané říční kamenivo fr. 16 – 32mm, tl. 100 mm + zatížení po obvodě, v rozích, v koutech bet. dlažbou</t>
  </si>
  <si>
    <t>-260649006</t>
  </si>
  <si>
    <t>ST.3</t>
  </si>
  <si>
    <t>Střešní konstrukce u vstupu</t>
  </si>
  <si>
    <t>18</t>
  </si>
  <si>
    <t>767676839</t>
  </si>
  <si>
    <t>"v ploše" 163,7</t>
  </si>
  <si>
    <t>"vytažení na svislé kce" 104,7*0,22</t>
  </si>
  <si>
    <t>19</t>
  </si>
  <si>
    <t>ST-12</t>
  </si>
  <si>
    <t>tepelná izolace z EPS 150 Stabil – spádové klíny a desky, tl. 10-100 mm</t>
  </si>
  <si>
    <t>550056359</t>
  </si>
  <si>
    <t>20</t>
  </si>
  <si>
    <t>831923069</t>
  </si>
  <si>
    <t>"vytažení na svislé kce" 104,7*0,18</t>
  </si>
  <si>
    <t>1469263304</t>
  </si>
  <si>
    <t>22</t>
  </si>
  <si>
    <t>-1981336218</t>
  </si>
  <si>
    <t>23</t>
  </si>
  <si>
    <t>-769462516</t>
  </si>
  <si>
    <t>ST-OST</t>
  </si>
  <si>
    <t>24</t>
  </si>
  <si>
    <t>ST-13</t>
  </si>
  <si>
    <t>Bezpečnostní atikový přepad DN 100</t>
  </si>
  <si>
    <t>kus</t>
  </si>
  <si>
    <t>370635512</t>
  </si>
  <si>
    <t>25</t>
  </si>
  <si>
    <t>ST-14</t>
  </si>
  <si>
    <t>Střešní výlez 750x1200 mm + sklopné schody</t>
  </si>
  <si>
    <t>1020822977</t>
  </si>
  <si>
    <t>26</t>
  </si>
  <si>
    <t>ST-15</t>
  </si>
  <si>
    <t>Zaatikový žlab</t>
  </si>
  <si>
    <t>-469245626</t>
  </si>
  <si>
    <t>27</t>
  </si>
  <si>
    <t>ST-16</t>
  </si>
  <si>
    <t>Klempířské napojení zaatikového žlabu DN 110</t>
  </si>
  <si>
    <t>-1259138413</t>
  </si>
  <si>
    <t>28</t>
  </si>
  <si>
    <t>ST-17</t>
  </si>
  <si>
    <t>Střešní vpusť vč. ochranného koše a včetně klempířského svodu dl. cca 3,5 m vedeného po sloupu</t>
  </si>
  <si>
    <t>-525765319</t>
  </si>
  <si>
    <t>29</t>
  </si>
  <si>
    <t>ST-18</t>
  </si>
  <si>
    <t>Roznášecí konstrukce pod veškeré VZT zařízení umístěné na střeše</t>
  </si>
  <si>
    <t>kpl</t>
  </si>
  <si>
    <t>3906422</t>
  </si>
  <si>
    <t>30</t>
  </si>
  <si>
    <t>ST-21</t>
  </si>
  <si>
    <t>Tepelná izolace na boku atiky, tl. 100 mm</t>
  </si>
  <si>
    <t>1118104383</t>
  </si>
  <si>
    <t>"ST.2" 67,0*0,99</t>
  </si>
  <si>
    <t>31</t>
  </si>
  <si>
    <t>ST-23</t>
  </si>
  <si>
    <t>Kotevní bezpečnostní systém pro provádění bezpečné údržby objektu z oblasti střechy</t>
  </si>
  <si>
    <t>4949548</t>
  </si>
  <si>
    <t>Poznámka k položce:_x000d_
v souladu s ČSN EN 795</t>
  </si>
  <si>
    <t>1-05 - Povrchové úpravy</t>
  </si>
  <si>
    <t>PUU - POVRCHOVÉ ÚPRAVY</t>
  </si>
  <si>
    <t xml:space="preserve">    PP - POVRCHOVÉ ÚPRAVY STĚN</t>
  </si>
  <si>
    <t xml:space="preserve">      PP.1 - Keramický obklad na betonovém zdivu a betonu</t>
  </si>
  <si>
    <t xml:space="preserve">      PP.2 - Keramický obklad na pórobetonovém zdivu</t>
  </si>
  <si>
    <t xml:space="preserve">      SI - Stěrková hydroizolace pod obklad</t>
  </si>
  <si>
    <t xml:space="preserve">      PP.3 - Nátěr na beton</t>
  </si>
  <si>
    <t xml:space="preserve">      PP.4 - Dřevěný obklad stěn tělocvičny</t>
  </si>
  <si>
    <t xml:space="preserve">    PU - POVRCHOVÉ ÚPRAVY STROPŮ</t>
  </si>
  <si>
    <t xml:space="preserve">      PU.1 - Nátěr na betonové konstrukci</t>
  </si>
  <si>
    <t xml:space="preserve">      PU.2 - Zavěšený SDK podhled bez požární odolnosti</t>
  </si>
  <si>
    <t xml:space="preserve">      PU.3 - Podhled pod střešní konstrukcí tělocvičny – mezi vazníky</t>
  </si>
  <si>
    <t xml:space="preserve">      PU.4 - Podhled pod stropní konstrukcí ochozu a vstupní haly</t>
  </si>
  <si>
    <t>PUU</t>
  </si>
  <si>
    <t>POVRCHOVÉ ÚPRAVY</t>
  </si>
  <si>
    <t>PP</t>
  </si>
  <si>
    <t>POVRCHOVÉ ÚPRAVY STĚN</t>
  </si>
  <si>
    <t>PP.1</t>
  </si>
  <si>
    <t>Keramický obklad na betonovém zdivu a betonu</t>
  </si>
  <si>
    <t>PP-01</t>
  </si>
  <si>
    <t>Podkladní vrstvy: kontaktní můstek, přednástřik, strojní jádrová omítka 15 mm, výztužná tkanina + lepidlo</t>
  </si>
  <si>
    <t>-1541362072</t>
  </si>
  <si>
    <t>"na v. 2,1 m" 164,0</t>
  </si>
  <si>
    <t>"mezi obkladem a podhledem" 47,0</t>
  </si>
  <si>
    <t>PP-03</t>
  </si>
  <si>
    <t>Montáž keramického obkladu do flexibilního lepidla, penetrace, spárování, vč. D+M ukončovacích a rohových profilů</t>
  </si>
  <si>
    <t>1559963094</t>
  </si>
  <si>
    <t>M</t>
  </si>
  <si>
    <t>PP-04</t>
  </si>
  <si>
    <t>keramický obklad tl. 12 mm</t>
  </si>
  <si>
    <t>189078856</t>
  </si>
  <si>
    <t>164*1,1 'Přepočtené koeficientem množství</t>
  </si>
  <si>
    <t>PP.2</t>
  </si>
  <si>
    <t>Keramický obklad na pórobetonovém zdivu</t>
  </si>
  <si>
    <t>PP-05</t>
  </si>
  <si>
    <t>Podkladní vrstvy: kontaktní můstek, výztužná tkanina + lepidlo</t>
  </si>
  <si>
    <t>-1913725594</t>
  </si>
  <si>
    <t>"na v. 2,1 m" 90,8</t>
  </si>
  <si>
    <t>"mezi obkladem a podhledem" 21,6</t>
  </si>
  <si>
    <t>1885434402</t>
  </si>
  <si>
    <t>1470515094</t>
  </si>
  <si>
    <t>90,8*1,1 'Přepočtené koeficientem množství</t>
  </si>
  <si>
    <t>SI</t>
  </si>
  <si>
    <t>Stěrková hydroizolace pod obklad</t>
  </si>
  <si>
    <t>PP-02</t>
  </si>
  <si>
    <t>Stěrková hydroizolace, vč. těsnící pásky</t>
  </si>
  <si>
    <t>1431802311</t>
  </si>
  <si>
    <t>PP.3</t>
  </si>
  <si>
    <t>Nátěr na beton</t>
  </si>
  <si>
    <t>PP-06</t>
  </si>
  <si>
    <t>Sjednocující cementová stěrka + penetrace</t>
  </si>
  <si>
    <t>-1892714961</t>
  </si>
  <si>
    <t>"sjednocení povrchu monolitu" 33,3</t>
  </si>
  <si>
    <t>PP-07</t>
  </si>
  <si>
    <t>Dvojnásobný zpevňující a prodyšný nátěr, otěruvzdorný za sucha + penetrace</t>
  </si>
  <si>
    <t>-1900586489</t>
  </si>
  <si>
    <t>"na monolitu" 33,3</t>
  </si>
  <si>
    <t>"na bet. zdivu" 1472,6</t>
  </si>
  <si>
    <t>PP-08</t>
  </si>
  <si>
    <t>Sanační nátěr odolný proti omývání – matný nátěr na bázi syntetické pryskyřice do vnitřních prostorů s dlouhodobou ochranou proti plísním + penetrace</t>
  </si>
  <si>
    <t>-744407053</t>
  </si>
  <si>
    <t>"mezi obkladem a podhledem" 47,0+21,6</t>
  </si>
  <si>
    <t>"prostor nad podhledem" 162,2</t>
  </si>
  <si>
    <t>PP.4</t>
  </si>
  <si>
    <t>Dřevěný obklad stěn tělocvičny</t>
  </si>
  <si>
    <t>PP-09</t>
  </si>
  <si>
    <t>Plný dřevěný obklad, systémová pozinkovaná podkonstrukce 50 mm + minerální izolace Ecophon Industry Modus S 50 mm</t>
  </si>
  <si>
    <t>1132899858</t>
  </si>
  <si>
    <t>Poznámka k položce:_x000d_
Za materiálem Ecophon Industry Modus S bude volná dutina hloubky 50 mm.</t>
  </si>
  <si>
    <t>PP-10</t>
  </si>
  <si>
    <t>Lamelový dřevěný obklad, systémová pozinkovaná podkonstrukce 50 mm + minerální izolace Ecophon Industry Modus S 50 mm</t>
  </si>
  <si>
    <t>369510606</t>
  </si>
  <si>
    <t>Poznámka k položce:_x000d_
Laťový rezonátor bude složen z vertikálních dřevěných lamel výšky 2 100 mm (resp. dřevotřískových, překližkových či z materiálu MDF) a šíře 80 mm, kladených s mezerami 20 mm. Tloušťka lamel bude cca 20 - 25 mm a budou instalovány na roštu hloubky 100 mm. Do takto vzniklé dutiny za lamelami bude vložen materiál Ecophon Industry Modus S tl. 50 mm, přitisknutý na rub lamel (za materiálem Ecophon Modus S tedy zbyde ještě volná dutina hloubky 50 mm).</t>
  </si>
  <si>
    <t>PU</t>
  </si>
  <si>
    <t>POVRCHOVÉ ÚPRAVY STROPŮ</t>
  </si>
  <si>
    <t>PU.1</t>
  </si>
  <si>
    <t>Nátěr na betonové konstrukci</t>
  </si>
  <si>
    <t>PU-01</t>
  </si>
  <si>
    <t>Sjednocující cementová stěrka + penetrace – na stropy</t>
  </si>
  <si>
    <t>-747911525</t>
  </si>
  <si>
    <t>PU-02</t>
  </si>
  <si>
    <t>75495735</t>
  </si>
  <si>
    <t>PU.2</t>
  </si>
  <si>
    <t>Zavěšený SDK podhled bez požární odolnosti</t>
  </si>
  <si>
    <t>PU-03</t>
  </si>
  <si>
    <t>SDK podhled, 1x deska A 12,5 mm + TI tl. 75 mm, vč. systémového roštu, broušení, výztužné pásky a tmelení v kvalitě Q2 + dvojnásobný paropropustný otěruvzdorný nátěr + penetrace</t>
  </si>
  <si>
    <t>845056963</t>
  </si>
  <si>
    <t>PU-04</t>
  </si>
  <si>
    <t>SDK podhled, 1x deska H2 12,5 mm + TI tl. 75 mm, vč. systémového roštu, broušení, výztužné pásky a tmelení v kvalitě Q2 + sanační nátěr odolný proti omývání s ochranou proti plísním + penetrace</t>
  </si>
  <si>
    <t>1844744841</t>
  </si>
  <si>
    <t>PU.3</t>
  </si>
  <si>
    <t>Podhled pod střešní konstrukcí tělocvičny – mezi vazníky</t>
  </si>
  <si>
    <t>PU-05</t>
  </si>
  <si>
    <t>Podhled Ecophon Super G tl. 35 mm, vč. konstrukčních profilů, připevňovacích prostředků a příslušenství</t>
  </si>
  <si>
    <t>-1495230183</t>
  </si>
  <si>
    <t>PU-06</t>
  </si>
  <si>
    <t>SDK podhled, 1x deska A 15 mm, vč. systémového roštu, broušení, výztužné pásky a tmelení v kvalitě Q2 + dvojnásobný paropropustný otěruvzdorný nátěr + penetrace</t>
  </si>
  <si>
    <t>-2075147579</t>
  </si>
  <si>
    <t>PU.4</t>
  </si>
  <si>
    <t>Podhled pod stropní konstrukcí ochozu a vstupní haly</t>
  </si>
  <si>
    <t>-1681266494</t>
  </si>
  <si>
    <t>1-06 - Podlahy</t>
  </si>
  <si>
    <t>P - PODLAHY</t>
  </si>
  <si>
    <t xml:space="preserve">    P.1.1 - Podlaha v 1.PP – mokrý provoz s podlahovým vytápěním (na terénu), umývárny</t>
  </si>
  <si>
    <t xml:space="preserve">    P.1.2 - Podlaha v 1.PP – suchý provoz s podlahovým vytápěním (na terénu), šatny</t>
  </si>
  <si>
    <t xml:space="preserve">    P.1.3 - Podlaha v 1.PP – společné prostory, chodby (na terénu)</t>
  </si>
  <si>
    <t xml:space="preserve">    P.1.4 - Podlaha technické místnosti, skladu v 1.PP (na terénu)</t>
  </si>
  <si>
    <t xml:space="preserve">    P.1.5 - Sportovní podlaha tělocvičny – varianta dřevěná podlaha</t>
  </si>
  <si>
    <t xml:space="preserve">    P.2.2 - Podlaha v 1.NP – mokrý provoz (na desce), WC, bufet</t>
  </si>
  <si>
    <t xml:space="preserve">    P.2.3 - Podlaha v 1.NP – společné prostory, chodby (na desce)</t>
  </si>
  <si>
    <t xml:space="preserve">    P.3.1 - Schodišťové rameno</t>
  </si>
  <si>
    <t xml:space="preserve">    P.3.2 - Mezipodesty (na desce)</t>
  </si>
  <si>
    <t xml:space="preserve">    P.4.1 - Venkovní keramická dlažba na desce</t>
  </si>
  <si>
    <t xml:space="preserve">    PX - Ostatní</t>
  </si>
  <si>
    <t>PODLAHY</t>
  </si>
  <si>
    <t>P.1.1</t>
  </si>
  <si>
    <t>Podlaha v 1.PP – mokrý provoz s podlahovým vytápěním (na terénu), umývárny</t>
  </si>
  <si>
    <t>P-01</t>
  </si>
  <si>
    <t>Podkladní vrstvy: XPS tl. 120 mm, betonová mazanina s plastifikátorem tl. 55-75 mm, vyrovnání povrchu betonové mazaniny samonivelačním cementovým potěrem</t>
  </si>
  <si>
    <t>590776178</t>
  </si>
  <si>
    <t>Poznámka k položce:_x000d_
Betonová mazanina bude provedena ve spádu směrem k liniovým žlabům či vpustím. U stěn nutno dilatovat izolačním podlahovým páskem, ostatní dilatace dle technologických předpisů.</t>
  </si>
  <si>
    <t>P-02</t>
  </si>
  <si>
    <t>Stěrková hydroizolace</t>
  </si>
  <si>
    <t>1232437327</t>
  </si>
  <si>
    <t>P-03</t>
  </si>
  <si>
    <t>Montáž keramické dlažby flexibilním lepidlem, spárování, penetrace</t>
  </si>
  <si>
    <t>-1267419310</t>
  </si>
  <si>
    <t>P-04</t>
  </si>
  <si>
    <t>keramická dlažba tl. 15 mm v protiskluzném provedení R11, u sprchy R12, 200x200 mm</t>
  </si>
  <si>
    <t>-1914068959</t>
  </si>
  <si>
    <t>61,65*1,1 'Přepočtené koeficientem množství</t>
  </si>
  <si>
    <t>P.1.2</t>
  </si>
  <si>
    <t>Podlaha v 1.PP – suchý provoz s podlahovým vytápěním (na terénu), šatny</t>
  </si>
  <si>
    <t>671967364</t>
  </si>
  <si>
    <t>Poznámka k položce:_x000d_
U stěn nutno dilatovat izolačním podlahovým páskem, ostatní dilatace dle technologických předpisů.</t>
  </si>
  <si>
    <t>-1879429670</t>
  </si>
  <si>
    <t>P-04.1</t>
  </si>
  <si>
    <t>keramická dlažba tl. 15 mm v protiskluzném provedení R11, 200x200 mm</t>
  </si>
  <si>
    <t>2009519679</t>
  </si>
  <si>
    <t>61,12*1,1 'Přepočtené koeficientem množství</t>
  </si>
  <si>
    <t>P-03.1</t>
  </si>
  <si>
    <t>Montáž soklu v. 60 mm z keramické dlažby flexibilním lepidlem, spárování, penetrace</t>
  </si>
  <si>
    <t>-1902880207</t>
  </si>
  <si>
    <t>787024494</t>
  </si>
  <si>
    <t>66,05*0,06</t>
  </si>
  <si>
    <t>3,963*1,1 'Přepočtené koeficientem množství</t>
  </si>
  <si>
    <t>P.1.3</t>
  </si>
  <si>
    <t>Podlaha v 1.PP – společné prostory, chodby (na terénu)</t>
  </si>
  <si>
    <t>P-05</t>
  </si>
  <si>
    <t>Podkladní vrstvy: XPS tl. 140 mm, PE separační folie, betonová mazanina tl. 100 mm + KARI, vyrovnání povrchu betonové mazaniny samonivelačním cementovým potěrem</t>
  </si>
  <si>
    <t>1196197649</t>
  </si>
  <si>
    <t>Poznámka k položce:_x000d_
Hlazená betonová mazanina kvality C20/25-XC1 vyztužená KARI sítí ɸ6 – 100/100 mm, uloženou při horním povrchu bet. mazaniny; u stěn nutno dilatovat izolačním podlahovým páskem.</t>
  </si>
  <si>
    <t>P-06</t>
  </si>
  <si>
    <t>Montáž vinylové podlahy flexibilním lepidlem, penetrace</t>
  </si>
  <si>
    <t>892797692</t>
  </si>
  <si>
    <t>P-07</t>
  </si>
  <si>
    <t>vinylová podlaha tl. 5 mm</t>
  </si>
  <si>
    <t>-1437428407</t>
  </si>
  <si>
    <t>157,66*1,1 'Přepočtené koeficientem množství</t>
  </si>
  <si>
    <t>P-06.1</t>
  </si>
  <si>
    <t>Systémový sokl vinylové podlahy</t>
  </si>
  <si>
    <t>-1423574743</t>
  </si>
  <si>
    <t>P.1.4</t>
  </si>
  <si>
    <t>Podlaha technické místnosti, skladu v 1.PP (na terénu)</t>
  </si>
  <si>
    <t>-2045679793</t>
  </si>
  <si>
    <t>Poznámka k položce:_x000d_
Hlazená betonová mazanina kvality C20/25-XC1 vyztužená KARI sítí ɸ6 – 100/100 mm, uloženou při horním povrchu bet. mazaniny; u stěn nutno dilatovat izolačním podlahovým páskem. Betonová mazanina bude provedena ve spádu směrem k podlahovým vpustím.</t>
  </si>
  <si>
    <t>P-08</t>
  </si>
  <si>
    <t>Ochranný uzavírací epoxidový nátěr na beton, včetně podkladového nátěru, sokl výšky 60 mm</t>
  </si>
  <si>
    <t>1908793941</t>
  </si>
  <si>
    <t>"plocha" 116,78</t>
  </si>
  <si>
    <t>"sokl" 90,89*0,06</t>
  </si>
  <si>
    <t>P.1.5</t>
  </si>
  <si>
    <t>Sportovní podlaha tělocvičny – varianta dřevěná podlaha</t>
  </si>
  <si>
    <t>P-09</t>
  </si>
  <si>
    <t>Podkladní vrstvy: XPS tl. 100 mm, PE separační folie, betonová mazanina tl. 85 mm + KARI</t>
  </si>
  <si>
    <t>-445733896</t>
  </si>
  <si>
    <t xml:space="preserve">Poznámka k položce:_x000d_
Hlazená betonová mazanina kvality C20/25-XC1 vyztužená KARI sítí ɸ6 – 100/100 mm, uloženou při horním povrchu bet. mazaniny; u stěn nutno dilatovat izolačním podlahovým páskem. </t>
  </si>
  <si>
    <t>P-10</t>
  </si>
  <si>
    <t>Elastické gumové podložky plněné vzduchem, tl. 30 mm</t>
  </si>
  <si>
    <t>2135768569</t>
  </si>
  <si>
    <t>P-11</t>
  </si>
  <si>
    <t>Finální povrch z masivních sendvičových parket tl. 14 mm, včetně protiskluzového laku (splňujícím kritéria pro snímání televizní kamerou) + podkladní vrstva překližek 2x 9 mm</t>
  </si>
  <si>
    <t>-1666161027</t>
  </si>
  <si>
    <t>Poznámka k položce:_x000d_
dle ČSN EN 14904</t>
  </si>
  <si>
    <t>P-12</t>
  </si>
  <si>
    <t>Lajnování hrací plochy</t>
  </si>
  <si>
    <t>1702026998</t>
  </si>
  <si>
    <t>P.2.2</t>
  </si>
  <si>
    <t>Podlaha v 1.NP – mokrý provoz (na desce), WC, bufet</t>
  </si>
  <si>
    <t>P-13</t>
  </si>
  <si>
    <t>Podkladní vrstvy: EPS 150 Stabil tl. 40 mm, EPS T4000 tl. 30 mm, PE separační folie, betonová mazanina tl. 60 mm + KARI, vyrovnání povrchu betonové mazaniny samonivelačním cementovým potěrem</t>
  </si>
  <si>
    <t>-1762102765</t>
  </si>
  <si>
    <t xml:space="preserve">Poznámka k položce:_x000d_
Hlazená betonová mazanina kvality C20/25-XC1 vyztužená KARI sítí ɸ6 – 100/100 mm, uloženou při horním povrchu bet. mazaniny; u stěn nutno dilatovat izolačním podlahovým páskem. Betonová mazanina bude provedena ve spádu směrem k liniovým žlabům či vpustím. </t>
  </si>
  <si>
    <t>1564753507</t>
  </si>
  <si>
    <t>263762344</t>
  </si>
  <si>
    <t>1857372275</t>
  </si>
  <si>
    <t>33,89*1,1 'Přepočtené koeficientem množství</t>
  </si>
  <si>
    <t>P.2.3</t>
  </si>
  <si>
    <t>Podlaha v 1.NP – společné prostory, chodby (na desce)</t>
  </si>
  <si>
    <t>P-14</t>
  </si>
  <si>
    <t>Podkladní vrstvy: EPS 150 Stabil tl. 40 mm, EPS T4000 tl. 30 mm, PE separační folie, betonová mazanina tl. 70 mm + KARI, vyrovnání povrchu betonové mazaniny samonivelačním cementovým potěrem</t>
  </si>
  <si>
    <t>451178363</t>
  </si>
  <si>
    <t>-1577545319</t>
  </si>
  <si>
    <t>-444933865</t>
  </si>
  <si>
    <t>131,1*1,1 'Přepočtené koeficientem množství</t>
  </si>
  <si>
    <t>-1638377121</t>
  </si>
  <si>
    <t>P.3.1</t>
  </si>
  <si>
    <t>Schodišťové rameno</t>
  </si>
  <si>
    <t>P-15</t>
  </si>
  <si>
    <t>Montáž keramické dlažby na schodišti flexibilním lepidlem, spárování, penetrace</t>
  </si>
  <si>
    <t>267395618</t>
  </si>
  <si>
    <t>(8+11+8)*(0,1593+0,31)*1,5</t>
  </si>
  <si>
    <t>P-04.2</t>
  </si>
  <si>
    <t>keramická dlažba tl. 15 mm v protiskluzném provedení</t>
  </si>
  <si>
    <t>1518944617</t>
  </si>
  <si>
    <t>19,007*1,1 'Přepočtené koeficientem množství</t>
  </si>
  <si>
    <t>P-03.2</t>
  </si>
  <si>
    <t>Montáž soklu na schodišti v. 60 mm z keramické dlažby flexibilním lepidlem, spárování, penetrace</t>
  </si>
  <si>
    <t>281738389</t>
  </si>
  <si>
    <t>(8+11+8)*(0,1593+0,31)</t>
  </si>
  <si>
    <t>-2074434064</t>
  </si>
  <si>
    <t>12,671*0,06</t>
  </si>
  <si>
    <t>0,76*1,1 'Přepočtené koeficientem množství</t>
  </si>
  <si>
    <t>P.3.2</t>
  </si>
  <si>
    <t>Mezipodesty (na desce)</t>
  </si>
  <si>
    <t>32</t>
  </si>
  <si>
    <t>P-16</t>
  </si>
  <si>
    <t>Vyrovnání povrchu cementovým potěrem</t>
  </si>
  <si>
    <t>-766817701</t>
  </si>
  <si>
    <t>33</t>
  </si>
  <si>
    <t>97471274</t>
  </si>
  <si>
    <t>34</t>
  </si>
  <si>
    <t>1864041214</t>
  </si>
  <si>
    <t>5,9*1,1 'Přepočtené koeficientem množství</t>
  </si>
  <si>
    <t>35</t>
  </si>
  <si>
    <t>865665077</t>
  </si>
  <si>
    <t>36</t>
  </si>
  <si>
    <t>-1836056856</t>
  </si>
  <si>
    <t>5,5*0,06</t>
  </si>
  <si>
    <t>0,33*1,1 'Přepočtené koeficientem množství</t>
  </si>
  <si>
    <t>P.4.1</t>
  </si>
  <si>
    <t>Venkovní keramická dlažba na desce</t>
  </si>
  <si>
    <t>37</t>
  </si>
  <si>
    <t>P-17</t>
  </si>
  <si>
    <t>Podkladní vrstvy: spádový cementový potěr 10-70/110 mm, penetrace, parotěsná zábrana – asf. pás, XPS 160 mm, PP netkaná textilie 300 g/m2, mPVC se skleněnou vložkou tl. 1,5 mm, PP netkaná textilie 300 g/m2, nopová HDPE folie 20 mm</t>
  </si>
  <si>
    <t>-1039602019</t>
  </si>
  <si>
    <t>38</t>
  </si>
  <si>
    <t>P-18</t>
  </si>
  <si>
    <t>Hutněné kamenivo fr. 16/32 mm, tl. max. 800 mm</t>
  </si>
  <si>
    <t>-724329408</t>
  </si>
  <si>
    <t>39</t>
  </si>
  <si>
    <t>P-19</t>
  </si>
  <si>
    <t>Kladení keramické dlažby na rektifikační terče v. 60 mm, štěrkový podsyp fr. 2/4 mm</t>
  </si>
  <si>
    <t>-1255312690</t>
  </si>
  <si>
    <t>40</t>
  </si>
  <si>
    <t>P-20</t>
  </si>
  <si>
    <t>slinutá mrazuvzdorná keramická dlažba s probarveným střepem 600*600 mm, s hodnotou protiskluznosti R11/B – šedá, tl. 20 mm</t>
  </si>
  <si>
    <t>258638700</t>
  </si>
  <si>
    <t>97,1*1,02 'Přepočtené koeficientem množství</t>
  </si>
  <si>
    <t>PX</t>
  </si>
  <si>
    <t>41</t>
  </si>
  <si>
    <t>PX-01</t>
  </si>
  <si>
    <t>Nátěr dna výtahové šachty, odolný proti olejům</t>
  </si>
  <si>
    <t>1194333983</t>
  </si>
  <si>
    <t>1,75*1,6+(1,75*2+1,6*2)*0,85</t>
  </si>
  <si>
    <t>1-07 - Výrobky</t>
  </si>
  <si>
    <t>V - VÝROBKY</t>
  </si>
  <si>
    <t xml:space="preserve">    V.01 - Klempířské výrobky</t>
  </si>
  <si>
    <t xml:space="preserve">    V.02 - Zámečnické výrobky</t>
  </si>
  <si>
    <t xml:space="preserve">    V.03 - Truhlářské výrobky</t>
  </si>
  <si>
    <t xml:space="preserve">    V.04 - Ostatní výrobky</t>
  </si>
  <si>
    <t xml:space="preserve">    V.05 - Vnější výplně</t>
  </si>
  <si>
    <t xml:space="preserve">    V.06 - Vnitřní výplně</t>
  </si>
  <si>
    <t xml:space="preserve">    V.07 - Vybavení tělocvičny</t>
  </si>
  <si>
    <t>V</t>
  </si>
  <si>
    <t>VÝROBKY</t>
  </si>
  <si>
    <t>V.01</t>
  </si>
  <si>
    <t>Klempířské výrobky</t>
  </si>
  <si>
    <t>V.01-01</t>
  </si>
  <si>
    <t>Oplechování atiky, TiZn předzvětralý plech 0,7 mm, rš 390 mm</t>
  </si>
  <si>
    <t>228241988</t>
  </si>
  <si>
    <t>"ST.1" 99,0</t>
  </si>
  <si>
    <t>V.01-02</t>
  </si>
  <si>
    <t>Oplechování atiky, TiZn předzvětralý plech 0,7 mm, rš 720 mm</t>
  </si>
  <si>
    <t>152553522</t>
  </si>
  <si>
    <t>"ST.2" 67,0</t>
  </si>
  <si>
    <t>V.01-03</t>
  </si>
  <si>
    <t>Oplechování markýzy, TiZn předzvětralý plech 0,7 mm</t>
  </si>
  <si>
    <t>-107327446</t>
  </si>
  <si>
    <t>V.01-04</t>
  </si>
  <si>
    <t>Oplechování parapetu, hliníkový lakovaný plech, rš 150 mm</t>
  </si>
  <si>
    <t>-617465977</t>
  </si>
  <si>
    <t>"parapet sever" 29,5</t>
  </si>
  <si>
    <t>V.01-05</t>
  </si>
  <si>
    <t>Oplechování parapetu, hliníkový lakovaný plech, rš 270 mm</t>
  </si>
  <si>
    <t>1591327953</t>
  </si>
  <si>
    <t>"stěna východ + jih" 19,3</t>
  </si>
  <si>
    <t>"parapet jih" 27,1</t>
  </si>
  <si>
    <t>V.01-06</t>
  </si>
  <si>
    <t>Podkladní vrstvy oplechování atik: tepelná izolace, OSB deska, strukturní separační podložka, podkladní zatahovací pás</t>
  </si>
  <si>
    <t>619967717</t>
  </si>
  <si>
    <t>"ST.1" 99,0*0,24</t>
  </si>
  <si>
    <t>"ST.2" 67,0*0,55</t>
  </si>
  <si>
    <t>V.01-07</t>
  </si>
  <si>
    <t>Podkladní vrstvy oplechování markýzy: strukturní separační podložka, podkladní zatahovací pás</t>
  </si>
  <si>
    <t>-221434829</t>
  </si>
  <si>
    <t>V.01-08</t>
  </si>
  <si>
    <t>Podkladní vrstvy oplechování parapetů: tepelná izolace, strukturní separační podložka</t>
  </si>
  <si>
    <t>-1270684069</t>
  </si>
  <si>
    <t>29,5*0,07+46,4*0,18</t>
  </si>
  <si>
    <t>V.02</t>
  </si>
  <si>
    <t>Zámečnické výrobky</t>
  </si>
  <si>
    <t>V.02-01</t>
  </si>
  <si>
    <t>Lankový systém pro popínavé rostliny</t>
  </si>
  <si>
    <t>-634174718</t>
  </si>
  <si>
    <t>V.02-02</t>
  </si>
  <si>
    <t>Ocelový žebřík, š. 350 mm, dl. cca 2,5 m</t>
  </si>
  <si>
    <t>-65123924</t>
  </si>
  <si>
    <t>V.02-03</t>
  </si>
  <si>
    <t>Čistící zóna v zádveří</t>
  </si>
  <si>
    <t>-801993244</t>
  </si>
  <si>
    <t>V.02-04</t>
  </si>
  <si>
    <t>Roleta u recepce s občerstvením</t>
  </si>
  <si>
    <t>-1030235094</t>
  </si>
  <si>
    <t>V.02-05</t>
  </si>
  <si>
    <t>Skleněné zábradlí v exteriéru 780x340 mm</t>
  </si>
  <si>
    <t>-526119776</t>
  </si>
  <si>
    <t>V.02-06</t>
  </si>
  <si>
    <t>Zábradlí na schodišti v exteriéru</t>
  </si>
  <si>
    <t>-1354452635</t>
  </si>
  <si>
    <t>V.02-07</t>
  </si>
  <si>
    <t>Zábradlí rovné v exteriéru</t>
  </si>
  <si>
    <t>-53633261</t>
  </si>
  <si>
    <t>V.02-08</t>
  </si>
  <si>
    <t>Zábradlí na schodišti v interiéru</t>
  </si>
  <si>
    <t>1259597877</t>
  </si>
  <si>
    <t>V.02-09</t>
  </si>
  <si>
    <t>Zábradlí rovné v interiéru</t>
  </si>
  <si>
    <t>2004766343</t>
  </si>
  <si>
    <t>V.03</t>
  </si>
  <si>
    <t>Truhlářské výrobky</t>
  </si>
  <si>
    <t>V.03-01</t>
  </si>
  <si>
    <t>Dvojité schodišťové madlo v interiéru</t>
  </si>
  <si>
    <t>1694857795</t>
  </si>
  <si>
    <t>V.03-02</t>
  </si>
  <si>
    <t>Dvojité madlo na rampě v interiéru</t>
  </si>
  <si>
    <t>-90455204</t>
  </si>
  <si>
    <t>V.03-03</t>
  </si>
  <si>
    <t>Dřevěný sedák v exteriéru</t>
  </si>
  <si>
    <t>-2044326980</t>
  </si>
  <si>
    <t>V.03-04</t>
  </si>
  <si>
    <t>Vnitřní parapety š. 220 mm, MDF lakovaná deska</t>
  </si>
  <si>
    <t>-98925754</t>
  </si>
  <si>
    <t>V.04</t>
  </si>
  <si>
    <t>Ostatní výrobky</t>
  </si>
  <si>
    <t>V.04-01</t>
  </si>
  <si>
    <t>Sanitární příčky z HPL tl. 12 mm</t>
  </si>
  <si>
    <t>942598400</t>
  </si>
  <si>
    <t>V.04-02</t>
  </si>
  <si>
    <t>Dveře do sanitárních příček z HPL tl. 12 mm</t>
  </si>
  <si>
    <t>549015493</t>
  </si>
  <si>
    <t>Poznámka k položce:_x000d_
vč. kování</t>
  </si>
  <si>
    <t>V.04-03</t>
  </si>
  <si>
    <t>Vybavení WC ZTP</t>
  </si>
  <si>
    <t>-1278497565</t>
  </si>
  <si>
    <t>V.04-04</t>
  </si>
  <si>
    <t>Interiérové kryty rozvaděčů vč. dvířek</t>
  </si>
  <si>
    <t>-704610139</t>
  </si>
  <si>
    <t>V.04-05</t>
  </si>
  <si>
    <t>SDK opláštění komína 2str.</t>
  </si>
  <si>
    <t>-2094294261</t>
  </si>
  <si>
    <t>V.04-06</t>
  </si>
  <si>
    <t>SDK opláštění komína 3str.</t>
  </si>
  <si>
    <t>-2109835747</t>
  </si>
  <si>
    <t>V.04-07</t>
  </si>
  <si>
    <t>Revizní dvířka</t>
  </si>
  <si>
    <t>-210122045</t>
  </si>
  <si>
    <t>"předpoklad" 10</t>
  </si>
  <si>
    <t>V.05</t>
  </si>
  <si>
    <t>Vnější výplně</t>
  </si>
  <si>
    <t>V.05-01</t>
  </si>
  <si>
    <t>Okno s izolačním trojsklem, hliníkový profil, distanční tep. rámeček, připojovací spára opatřena folií</t>
  </si>
  <si>
    <t>1483244655</t>
  </si>
  <si>
    <t>2,1*7,3+29,54*1,8+26,8*1,8</t>
  </si>
  <si>
    <t>V.05-02</t>
  </si>
  <si>
    <t>Stěnové paždíkové opláštění s izolačním trojsklem, hliníkový profil, distanční tep. rámeček, připojovací spára opatřena folií</t>
  </si>
  <si>
    <t>-1793123978</t>
  </si>
  <si>
    <t>Poznámka k položce:_x000d_
vč. dveří, PAK, samozavírače, koordinátoru zavírání, kontrastní pruhy dle vyhlášky č. 398/2009</t>
  </si>
  <si>
    <t>(2,85+9,6+4,9)*3,45</t>
  </si>
  <si>
    <t>V.05-03</t>
  </si>
  <si>
    <t>Dveře dvoukřídlé 1800x2200 mm s izolačním trojsklem, hliníkový profil, distanční tep. rámeček, připojovací spára opatřena folií</t>
  </si>
  <si>
    <t>-1628475651</t>
  </si>
  <si>
    <t>Poznámka k položce:_x000d_
vč. PAK, samozavírače, koordinátoru zavírání, kontrastní pruhy dle vyhlášky č. 398/2009</t>
  </si>
  <si>
    <t>V.05-04</t>
  </si>
  <si>
    <t>Dveře jednokřídlé 1100x2300 mm s izolačním trojsklem, hliníkový profil, distanční tep. rámeček, připojovací spára opatřena folií</t>
  </si>
  <si>
    <t>1043245460</t>
  </si>
  <si>
    <t>V.06</t>
  </si>
  <si>
    <t>Vnitřní výplně</t>
  </si>
  <si>
    <t>V.06-01</t>
  </si>
  <si>
    <t>Jednokřídlé HPL dveře 700x2100 mm, vč. ocel. zárubně, kování a ostatního příslušenství</t>
  </si>
  <si>
    <t>916854354</t>
  </si>
  <si>
    <t>V.06-02</t>
  </si>
  <si>
    <t>Jednokřídlé HPL dveře 800x2100 mm, vč. ocel. zárubně, kování a ostatního příslušenství</t>
  </si>
  <si>
    <t>1814722580</t>
  </si>
  <si>
    <t>V.06-03</t>
  </si>
  <si>
    <t>Jednokřídlé HPL dveře 900x2100 mm, vč. ocel. zárubně, kování a ostatního příslušenství</t>
  </si>
  <si>
    <t>716073215</t>
  </si>
  <si>
    <t>V.06-04</t>
  </si>
  <si>
    <t>Jednokřídlé HPL dveře 800x2100 mm, vč. ocel. zárubně, samozavírače, kování a ostatního příslušenství – EW 30 DP3-C</t>
  </si>
  <si>
    <t>1280748489</t>
  </si>
  <si>
    <t>V.06-05</t>
  </si>
  <si>
    <t>Jednokřídlé HPL dveře 900x2100 mm, vč. ocel. zárubně, samozavírače, kování a ostatního příslušenství – EW 45 DP2-C</t>
  </si>
  <si>
    <t>986499734</t>
  </si>
  <si>
    <t>V.06-06</t>
  </si>
  <si>
    <t>Dvoukřídlé HPL dveře 1600x2100 mm, vč. ocel. zárubně, kování a ostatního příslušenství</t>
  </si>
  <si>
    <t>852603119</t>
  </si>
  <si>
    <t>V.06-07</t>
  </si>
  <si>
    <t>Dvoukřídlé HPL dveře 1400x2100 mm, vč. ocel. zárubně, samozavírače, kování a ostatního příslušenství – EW 60 DP1-C</t>
  </si>
  <si>
    <t>84924419</t>
  </si>
  <si>
    <t>V.06-08</t>
  </si>
  <si>
    <t>Dvoukřídlé HPL dveře 1600x2100 mm, vč. ocel. zárubně, samozavírače, kování a ostatního příslušenství – EW 45 DP2-C</t>
  </si>
  <si>
    <t>2072013314</t>
  </si>
  <si>
    <t>V.06-09</t>
  </si>
  <si>
    <t>Dvoukřídlé Al prosklené dveře 1600x2100 mm, vč. PAK a ostatního příslušenství</t>
  </si>
  <si>
    <t>371709293</t>
  </si>
  <si>
    <t>42</t>
  </si>
  <si>
    <t>V.06-10</t>
  </si>
  <si>
    <t>Dvoukřídlé Al prosklené dveře 1600x2100 mm, vč. PAK, samozavírače a ostatního příslušenství – EW 30 DP3-C</t>
  </si>
  <si>
    <t>479946724</t>
  </si>
  <si>
    <t>V.07</t>
  </si>
  <si>
    <t>Vybavení tělocvičny</t>
  </si>
  <si>
    <t>43</t>
  </si>
  <si>
    <t>V.07-01</t>
  </si>
  <si>
    <t>Dvouřadá skládací tribuna 17 míst</t>
  </si>
  <si>
    <t>623944806</t>
  </si>
  <si>
    <t>44</t>
  </si>
  <si>
    <t>V.07-02</t>
  </si>
  <si>
    <t>Basketbalový koš na sklápěcí konstrukci</t>
  </si>
  <si>
    <t>-951270793</t>
  </si>
  <si>
    <t>45</t>
  </si>
  <si>
    <t>V.07-03</t>
  </si>
  <si>
    <t>Konstrukce pro šplh - 2x lano, 3x tyč</t>
  </si>
  <si>
    <t>252466780</t>
  </si>
  <si>
    <t>46</t>
  </si>
  <si>
    <t>V.07-04</t>
  </si>
  <si>
    <t>Kruhy na konstrukci s otočným mechanismem ke stěně</t>
  </si>
  <si>
    <t>-859382435</t>
  </si>
  <si>
    <t>47</t>
  </si>
  <si>
    <t>V.07-05</t>
  </si>
  <si>
    <t>Hrazda na konstrukci s otočným mechanismem ke stěně</t>
  </si>
  <si>
    <t>1658946078</t>
  </si>
  <si>
    <t>48</t>
  </si>
  <si>
    <t>V.07-06</t>
  </si>
  <si>
    <t>Výsledková tabule</t>
  </si>
  <si>
    <t>-1984916660</t>
  </si>
  <si>
    <t>49</t>
  </si>
  <si>
    <t>V.07-07</t>
  </si>
  <si>
    <t>Žebřiny 4 díly</t>
  </si>
  <si>
    <t>-1098777115</t>
  </si>
  <si>
    <t>50</t>
  </si>
  <si>
    <t>V.07-08</t>
  </si>
  <si>
    <t>Rolovací síť</t>
  </si>
  <si>
    <t>1977957501</t>
  </si>
  <si>
    <t>1-08 - Ostatní</t>
  </si>
  <si>
    <t>OS - OSTATNÍ</t>
  </si>
  <si>
    <t>OS</t>
  </si>
  <si>
    <t>OSTATNÍ</t>
  </si>
  <si>
    <t>OS-01</t>
  </si>
  <si>
    <t>Stavební přípomoce (sekání drážek, rýh, průrazy, vrtání otvorů, zapravení, začištění, apod.) – neuvedené v kap. D.1.4</t>
  </si>
  <si>
    <t>691831098</t>
  </si>
  <si>
    <t>OS-02</t>
  </si>
  <si>
    <t>Protipožární ucpávky – neuvedené v kap. D.1.4</t>
  </si>
  <si>
    <t>858010820</t>
  </si>
  <si>
    <t>OS-03</t>
  </si>
  <si>
    <t>Vyčištění objektu před předáním do užívání</t>
  </si>
  <si>
    <t>-1220660085</t>
  </si>
  <si>
    <t>OS-04</t>
  </si>
  <si>
    <t>Pomocné pracovní lešení</t>
  </si>
  <si>
    <t>-1908114751</t>
  </si>
  <si>
    <t>OS-05</t>
  </si>
  <si>
    <t>Montážní plošina pro práce v tělocvičně</t>
  </si>
  <si>
    <t>19706481</t>
  </si>
  <si>
    <t>OS-06</t>
  </si>
  <si>
    <t>Zakrytí výplní otvorů před znečištěním</t>
  </si>
  <si>
    <t>1770078424</t>
  </si>
  <si>
    <t>Poznámka k položce:_x000d_
[výměra zahrnuje 2x plochu fasádních výplní]</t>
  </si>
  <si>
    <t>183,1*2</t>
  </si>
  <si>
    <t>OS-07</t>
  </si>
  <si>
    <t>Informační systém budovy, poschodí, dveří apod.</t>
  </si>
  <si>
    <t>-1322129130</t>
  </si>
  <si>
    <t>OS-08</t>
  </si>
  <si>
    <t>Venkovní betonové schodiště</t>
  </si>
  <si>
    <t>-1935262068</t>
  </si>
  <si>
    <t>OS-09</t>
  </si>
  <si>
    <t>Okapový chodník š. 0,5 m, betonový obrubník v bet. loži, betonové dlaždice, podsyp</t>
  </si>
  <si>
    <t>265739336</t>
  </si>
  <si>
    <t>D.1.2a - Statika</t>
  </si>
  <si>
    <t>HSV - Práce a dodávky HSV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</si>
  <si>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</si>
  <si>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</si>
  <si>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</si>
  <si>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9 - Ostatní konstrukce a práce, bourání</t>
  </si>
  <si>
    <t xml:space="preserve">    998 - Přesun hmot</t>
  </si>
  <si>
    <t>HSV</t>
  </si>
  <si>
    <t>Práce a dodávky HSV</t>
  </si>
  <si>
    <t>Zakládání</t>
  </si>
  <si>
    <t>273321611</t>
  </si>
  <si>
    <t>Základové desky ze ŽB bez zvýšených nároků na prostředí tř. C 30/37</t>
  </si>
  <si>
    <t>-417779854</t>
  </si>
  <si>
    <t>Poznámka k položce:_x000d_
C30/37-XC1 Cl 0,1</t>
  </si>
  <si>
    <t>273351121</t>
  </si>
  <si>
    <t>Zřízení bednění základových desek</t>
  </si>
  <si>
    <t>1142142050</t>
  </si>
  <si>
    <t>273351122</t>
  </si>
  <si>
    <t>Odstranění bednění základových desek</t>
  </si>
  <si>
    <t>-1870199811</t>
  </si>
  <si>
    <t>273361821</t>
  </si>
  <si>
    <t>Výztuž základových desek betonářskou ocelí 10 505 (R)</t>
  </si>
  <si>
    <t>1884460751</t>
  </si>
  <si>
    <t>"předpoklad 120 kg/m3" 255,7*0,12</t>
  </si>
  <si>
    <t>Svislé a kompletní konstrukce</t>
  </si>
  <si>
    <t>311113152</t>
  </si>
  <si>
    <t>Nosná zeď tl do 200 mm z hladkých tvárnic ztraceného bednění včetně výplně z betonu tř. C 25/30</t>
  </si>
  <si>
    <t>813804821</t>
  </si>
  <si>
    <t>Poznámka k položce:_x000d_
C25/30-XC1</t>
  </si>
  <si>
    <t>"1PP" 79,7</t>
  </si>
  <si>
    <t>"1NP" 16,4</t>
  </si>
  <si>
    <t>311113153</t>
  </si>
  <si>
    <t>Nosná zeď tl do 250 mm z hladkých tvárnic ztraceného bednění včetně výplně z betonu tř. C 25/30</t>
  </si>
  <si>
    <t>-50078170</t>
  </si>
  <si>
    <t>"1PP" 322,0</t>
  </si>
  <si>
    <t>"1NP" 167,9</t>
  </si>
  <si>
    <t>31111315R</t>
  </si>
  <si>
    <t>Nosná zeď tl do 250 mm z hladkých tvárnic ztraceného bednění včetně výplně z betonu tř. C 30/37</t>
  </si>
  <si>
    <t>-177238718</t>
  </si>
  <si>
    <t>"1PP" 174,6</t>
  </si>
  <si>
    <t>311361821</t>
  </si>
  <si>
    <t>Výztuž nosných zdí betonářskou ocelí 10 505</t>
  </si>
  <si>
    <t>-1226886718</t>
  </si>
  <si>
    <t>"předpoklad 40 kg/m3" (96,1*0,2+489,9*0,25+174,6*0,25)*0,04</t>
  </si>
  <si>
    <t>317321411</t>
  </si>
  <si>
    <t>Překlad ze ŽB tř. C 25/30</t>
  </si>
  <si>
    <t>-1197970082</t>
  </si>
  <si>
    <t>"1PP" 0,72</t>
  </si>
  <si>
    <t>"1NP" 0,2</t>
  </si>
  <si>
    <t>317351101</t>
  </si>
  <si>
    <t>Zřízení bednění v do 4 m klenbových pásů válcových</t>
  </si>
  <si>
    <t>1349239934</t>
  </si>
  <si>
    <t>Poznámka k položce:_x000d_
bednění překladů vč. podpěrné kce</t>
  </si>
  <si>
    <t>317351102</t>
  </si>
  <si>
    <t>Odstranění bednění v do 4 m klenbových pásů válcových</t>
  </si>
  <si>
    <t>-586835624</t>
  </si>
  <si>
    <t>317361821</t>
  </si>
  <si>
    <t>Výztuž překladů a říms z betonářské oceli 10 505</t>
  </si>
  <si>
    <t>2144779232</t>
  </si>
  <si>
    <t>"předpoklad 200 kg/m3" 0,92*0,2</t>
  </si>
  <si>
    <t>330321410</t>
  </si>
  <si>
    <t>Sloupy nebo pilíře ze ŽB tř. C 25/30 bez výztuže</t>
  </si>
  <si>
    <t>2003469413</t>
  </si>
  <si>
    <t>"250x250 mm" 1,14</t>
  </si>
  <si>
    <t>"600x160" 0,35</t>
  </si>
  <si>
    <t>331351115</t>
  </si>
  <si>
    <t>Zřízení bednění čtyřúhelníkových sloupů v do 4 m průřezu do 0,08 m2</t>
  </si>
  <si>
    <t>442439339</t>
  </si>
  <si>
    <t>331351116</t>
  </si>
  <si>
    <t>Odstranění bednění čtyřúhelníkových sloupů v do 4 m průřezu do 0,08 m2</t>
  </si>
  <si>
    <t>1414720622</t>
  </si>
  <si>
    <t>331361821</t>
  </si>
  <si>
    <t>Výztuž sloupů hranatých betonářskou ocelí 10 505</t>
  </si>
  <si>
    <t>874635831</t>
  </si>
  <si>
    <t>"předpoklad 180 kg/m3" 1,49*0,18</t>
  </si>
  <si>
    <t>33994111R</t>
  </si>
  <si>
    <t>Sloup ze zdvojených válcovaných nosníků U 140 dl 3,65 m přišroubované</t>
  </si>
  <si>
    <t>-202792101</t>
  </si>
  <si>
    <t>Poznámka k položce:_x000d_
vč. povrchové úpravy</t>
  </si>
  <si>
    <t>3399411R2</t>
  </si>
  <si>
    <t>Sloup z ocelových profilů jekl 120/120/8 dl 1,8 m přišroubované</t>
  </si>
  <si>
    <t>746683022</t>
  </si>
  <si>
    <t>345321515</t>
  </si>
  <si>
    <t>Zídky atikové, parapetní, schodišťové a zábradelní ze ŽB tř. C 25/30</t>
  </si>
  <si>
    <t>1621204008</t>
  </si>
  <si>
    <t>345351005</t>
  </si>
  <si>
    <t>Zřízení bednění plnostěnných zídek atikových, parapetních, zábradelních</t>
  </si>
  <si>
    <t>-776957497</t>
  </si>
  <si>
    <t>345351006</t>
  </si>
  <si>
    <t>Odstranění bednění plnostěnných zídek atikových, parapetních, zábradelních</t>
  </si>
  <si>
    <t>1461953163</t>
  </si>
  <si>
    <t>345361821</t>
  </si>
  <si>
    <t>Výztuž zídek atikových, parapetních, schodišťových a zábradelních betonářskou ocelí 10 505</t>
  </si>
  <si>
    <t>-1370296633</t>
  </si>
  <si>
    <t>"předpoklad 200 kg/m3" 15,3*0,2</t>
  </si>
  <si>
    <t>Vodorovné konstrukce</t>
  </si>
  <si>
    <t>411321414</t>
  </si>
  <si>
    <t>Stropy deskové ze ŽB tř. C 25/30</t>
  </si>
  <si>
    <t>-1481018400</t>
  </si>
  <si>
    <t>"strop nad 1PP" 44,5</t>
  </si>
  <si>
    <t>"strop nad 1NP" 38,9</t>
  </si>
  <si>
    <t>41132141R</t>
  </si>
  <si>
    <t>Stropy deskové ze ŽB tř. C 25/30 XC4 XF1</t>
  </si>
  <si>
    <t>1034316870</t>
  </si>
  <si>
    <t>Poznámka k položce:_x000d_
C25/30-XC4-XF1</t>
  </si>
  <si>
    <t>"markýza" 3,14</t>
  </si>
  <si>
    <t>411351011</t>
  </si>
  <si>
    <t>Zřízení bednění stropů deskových tl do 25 cm bez podpěrné kce</t>
  </si>
  <si>
    <t>712224096</t>
  </si>
  <si>
    <t>"strop nad 1PP" 194,0+32,95</t>
  </si>
  <si>
    <t>"strop nad 1NP" 180,4+22,8</t>
  </si>
  <si>
    <t>"markýza" 19,6+9,2</t>
  </si>
  <si>
    <t>411351012</t>
  </si>
  <si>
    <t>Odstranění bednění stropů deskových tl do 25 cm bez podpěrné kce</t>
  </si>
  <si>
    <t>563635959</t>
  </si>
  <si>
    <t>411354313</t>
  </si>
  <si>
    <t>Zřízení podpěrné konstrukce stropů výšky do 4 m tl do 25 cm</t>
  </si>
  <si>
    <t>-2147231580</t>
  </si>
  <si>
    <t>"strop nad 1PP, vč. trámů" 194,0</t>
  </si>
  <si>
    <t>"strop nad 1NP, vč. trámů" 180,4</t>
  </si>
  <si>
    <t>"markýza" 19,6</t>
  </si>
  <si>
    <t>411354314</t>
  </si>
  <si>
    <t>Odstranění podpěrné konstrukce stropů výšky do 4 m tl do 25 cm</t>
  </si>
  <si>
    <t>683155348</t>
  </si>
  <si>
    <t>411361821</t>
  </si>
  <si>
    <t>Výztuž stropů betonářskou ocelí 10 505</t>
  </si>
  <si>
    <t>883157532</t>
  </si>
  <si>
    <t>"předpoklad 120 kg/m3" 83,4*0,12</t>
  </si>
  <si>
    <t>"předpoklad 150 kg/m3" 3,14*0,15</t>
  </si>
  <si>
    <t>413321414</t>
  </si>
  <si>
    <t>Nosníky ze ŽB tř. C 25/30</t>
  </si>
  <si>
    <t>1265371845</t>
  </si>
  <si>
    <t>"strop nad 1PP" 1,74</t>
  </si>
  <si>
    <t>"strop nad 1NP" 7,38</t>
  </si>
  <si>
    <t>413351121</t>
  </si>
  <si>
    <t>Zřízení bednění nosníků a průvlaků bez podpěrné kce výšky přes 100 cm</t>
  </si>
  <si>
    <t>1552213107</t>
  </si>
  <si>
    <t>"strop nad 1PP" 3,6</t>
  </si>
  <si>
    <t>"strop nad 1NP" 59,1</t>
  </si>
  <si>
    <t>413351122</t>
  </si>
  <si>
    <t>Odstranění bednění nosníků a průvlaků bez podpěrné kce výšky přes 100 cm</t>
  </si>
  <si>
    <t>-1971880911</t>
  </si>
  <si>
    <t>413361821</t>
  </si>
  <si>
    <t>Výztuž nosníků, volných trámů nebo průvlaků volných trámů betonářskou ocelí 10 505</t>
  </si>
  <si>
    <t>230085815</t>
  </si>
  <si>
    <t>"předpoklad 200 kg/m3" 9,12*0,2</t>
  </si>
  <si>
    <t>430321R01</t>
  </si>
  <si>
    <t>Monolitické schodiště tříramenné, vč. mezipodest ze ŽB C25/30-XC1, vč. bednění, odbednění, podpěrné konstrukce, výztuže a schodišťových zvukové izolačních prvků</t>
  </si>
  <si>
    <t>-413605214</t>
  </si>
  <si>
    <t>Ostatní konstrukce a práce, bourání</t>
  </si>
  <si>
    <t>953241211</t>
  </si>
  <si>
    <t>Osazení smykových dilatačních trnů D 20 mm pro nižší zatížení nerez nebo pozink s pouzdrem</t>
  </si>
  <si>
    <t>221357446</t>
  </si>
  <si>
    <t>54879272</t>
  </si>
  <si>
    <t>trn pro přenos smykové síly u dilatačních spár pro nižší zatížení nerez s nerezovým kombinovaným pouzdrem D 20mm</t>
  </si>
  <si>
    <t>-1953906539</t>
  </si>
  <si>
    <t>953312122</t>
  </si>
  <si>
    <t>Vložky do svislých dilatačních spár z extrudovaných polystyrénových desek tl 20 mm</t>
  </si>
  <si>
    <t>322128316</t>
  </si>
  <si>
    <t>"markýza" 0,6*2</t>
  </si>
  <si>
    <t>95331212R</t>
  </si>
  <si>
    <t>Vložky do svislých dilatačních spár z extrudovaných polystyrénových desek tl 100 mm</t>
  </si>
  <si>
    <t>-309152200</t>
  </si>
  <si>
    <t>"mezi objektem školy a objektem tělocvičny" 13,2*4,5</t>
  </si>
  <si>
    <t>953511R01</t>
  </si>
  <si>
    <t>Nosný tepelně-izolační prvek pro volně vyložené balkónové desky</t>
  </si>
  <si>
    <t>1132917708</t>
  </si>
  <si>
    <t>"markýza" 26,9</t>
  </si>
  <si>
    <t>953511R02</t>
  </si>
  <si>
    <t>Atypický nosný tepelně-izolační prvek pro předsazené sloupky</t>
  </si>
  <si>
    <t>-1020534652</t>
  </si>
  <si>
    <t>"bok markýzy" 4,5</t>
  </si>
  <si>
    <t>95-R01</t>
  </si>
  <si>
    <t>Ostatní prvky pro monolitické konstrukce (prvky pro pracovní, dilatační a řízené spáry, dodatečné vlepování výztuže, chráničky, dodatečné vrtání prostupů &lt; 150x150 mm, apod.)</t>
  </si>
  <si>
    <t>-264654863</t>
  </si>
  <si>
    <t>95-R02</t>
  </si>
  <si>
    <t>Stavební příprava pro výtah</t>
  </si>
  <si>
    <t>1621521380</t>
  </si>
  <si>
    <t>95-R03</t>
  </si>
  <si>
    <t>Ocelová nosná konstrukce krytého přístřešku: rámy z profilů HE140A a podélníky z profilů IPE120</t>
  </si>
  <si>
    <t>kg</t>
  </si>
  <si>
    <t>512</t>
  </si>
  <si>
    <t>450963825</t>
  </si>
  <si>
    <t xml:space="preserve">Poznámka k položce:_x000d_
Rámy budou kloubově kotveny do spodní betonové konstrukce přes čelní desku pomocí vždy dvojice chemických kotev ø16mm. Rámy jsou navrženy v kroku 3,3m a v podélném směru budou spojeny podélníky IPE120. V krajích pak bude ocelová konstrukce přikotvena k nosné konstrukci hlavního objektu.  Ocelové konstrukce jsou navrženy z oceli S235 a předpokládáme je provedeny jako žárově zinkované. Spoje budou navrženy jako běžné (nepředepjaté) pomocí šroubů pevnostní kategorie 8.8, žárově zinkovaných. Třída korozní agresivity je „C3“ a požadovaná životnost 15let.</t>
  </si>
  <si>
    <t>95-R04</t>
  </si>
  <si>
    <t>Zastřešení krytého přístřešku trapézovým plechem TR 85/280 tl. 0,75 mm</t>
  </si>
  <si>
    <t>-1983202722</t>
  </si>
  <si>
    <t>Poznámka k položce:_x000d_
Kolmo přes příčle pak bude položen a řádně kotvený trapézový plech v každé druhé vlně. Ocelové konstrukce jsou navrženy z oceli S235 a předpokládáme je provedeny jako žárově zinkované. Spoje budou navrženy jako běžné (nepředepjaté) pomocí šroubů pevnostní kategorie 8.8, žárově zinkovaných. Třída korozní agresivity je „C3“ a požadovaná životnost 15let.</t>
  </si>
  <si>
    <t>998</t>
  </si>
  <si>
    <t>Přesun hmot</t>
  </si>
  <si>
    <t>998012022</t>
  </si>
  <si>
    <t>Přesun hmot pro budovy monolitické v do 12 m</t>
  </si>
  <si>
    <t>-1182526495</t>
  </si>
  <si>
    <t>D.1.2b - Ocelové konstrukce</t>
  </si>
  <si>
    <t>OC - OCELOVÉ KONSTRUKCE</t>
  </si>
  <si>
    <t>OC</t>
  </si>
  <si>
    <t>OCELOVÉ KONSTRUKCE</t>
  </si>
  <si>
    <t>OC-001</t>
  </si>
  <si>
    <t>Ocelová nosná konstrukce hal bez jeřábové dráhy, rozpon do 24 m, výška do 10 m</t>
  </si>
  <si>
    <t>m2ZP</t>
  </si>
  <si>
    <t>835230113</t>
  </si>
  <si>
    <t>OC-002</t>
  </si>
  <si>
    <t>Opláštění stěn haly trapézovým ocelovým plechem s PE lakem a nosné profily</t>
  </si>
  <si>
    <t>996827996</t>
  </si>
  <si>
    <t>OC-003</t>
  </si>
  <si>
    <t>Střešní plášť haly z trapézových ocelových plechů a nosné profily</t>
  </si>
  <si>
    <t>1842595080</t>
  </si>
  <si>
    <t>OC-004</t>
  </si>
  <si>
    <t>Opláštění vnitřní stěn haly trapézovým ocelovým plechem + nástřik RAL</t>
  </si>
  <si>
    <t>-249191718</t>
  </si>
  <si>
    <t>D.1.2c - Piloty</t>
  </si>
  <si>
    <t>STA-01 - PILOTY</t>
  </si>
  <si>
    <t>STA-01</t>
  </si>
  <si>
    <t>PILOTY</t>
  </si>
  <si>
    <t>Vrty velkoprofilové svislé D 600 mm, průběžné pažení výpažnicí, vč. naložení na dopr. prostředek, odvoz a uložení na skládku, poplatek za skládku</t>
  </si>
  <si>
    <t>-570722596</t>
  </si>
  <si>
    <t>STA-02</t>
  </si>
  <si>
    <t>Piloty z betonu C25/30 XC2 S4, D 600 mm</t>
  </si>
  <si>
    <t>-1974733739</t>
  </si>
  <si>
    <t>STA-03</t>
  </si>
  <si>
    <t>Výztuž pilot z armokošů z oceli B500B</t>
  </si>
  <si>
    <t>120826023</t>
  </si>
  <si>
    <t>"předpoklad 45 kg/m3" 304,0*3,14*0,3*0,3*0,045</t>
  </si>
  <si>
    <t>STA-04</t>
  </si>
  <si>
    <t>Vyčerpání vody a vyčištění paty vrtu před betonáží</t>
  </si>
  <si>
    <t>786276704</t>
  </si>
  <si>
    <t>STA-05</t>
  </si>
  <si>
    <t xml:space="preserve">Odbourání vrchní části znehodnocené výplně pilot D 600 mm, naložení, odvoz a uložení na skládce, vč. poplatku za skládku </t>
  </si>
  <si>
    <t>2099925900</t>
  </si>
  <si>
    <t>STA-06</t>
  </si>
  <si>
    <t>Zatěžovací zkoušky pilot (pokud budou požadovány)</t>
  </si>
  <si>
    <t>1730474391</t>
  </si>
  <si>
    <t>D.1.3 - PBŘ</t>
  </si>
  <si>
    <t xml:space="preserve">    95 - Různé dokončovací konstrukce a práce pozemních staveb</t>
  </si>
  <si>
    <t>95</t>
  </si>
  <si>
    <t>Různé dokončovací konstrukce a práce pozemních staveb</t>
  </si>
  <si>
    <t>95.01</t>
  </si>
  <si>
    <t>Výstražné, bezpečnostní a orientační značení</t>
  </si>
  <si>
    <t>361811756</t>
  </si>
  <si>
    <t>95.02</t>
  </si>
  <si>
    <t>PHP práškový 6 kg s hasicí schopností 34A, instalovaný na stěnu</t>
  </si>
  <si>
    <t>1861358385</t>
  </si>
  <si>
    <t>95.03</t>
  </si>
  <si>
    <t>PHP sněhový CO2 10 kg s hasicí schopností 55B, instalovaný na stěnu</t>
  </si>
  <si>
    <t>-1750575469</t>
  </si>
  <si>
    <t>D.1.4a - ZTI</t>
  </si>
  <si>
    <t xml:space="preserve">    1 - Zemní práce</t>
  </si>
  <si>
    <t xml:space="preserve">    8 - Trubní vedení</t>
  </si>
  <si>
    <t>PSV - Práce a dodávky PSV</t>
  </si>
  <si>
    <t xml:space="preserve">    711 - Izolace proti vodě, vlhkosti a plynům</t>
  </si>
  <si>
    <t xml:space="preserve">    713 - Izolace tepelné</t>
  </si>
  <si>
    <t xml:space="preserve">    721 - Zdravotechnika - vnitřní kanalizace</t>
  </si>
  <si>
    <t xml:space="preserve">    722 - Zdravotechnika - vnitřní vodovod</t>
  </si>
  <si>
    <t xml:space="preserve">    724 - Zdravotechnika - strojní vybavení</t>
  </si>
  <si>
    <t xml:space="preserve">    725 - Zdravotechnika - zařizovací předměty</t>
  </si>
  <si>
    <t xml:space="preserve">    726 - Zdravotechnika - předstěnové instalace</t>
  </si>
  <si>
    <t xml:space="preserve">    727 - Zdravotechnika - požární ochrana</t>
  </si>
  <si>
    <t xml:space="preserve">    734 - Ústřední vytápění - armatury</t>
  </si>
  <si>
    <t>132201202</t>
  </si>
  <si>
    <t>Hloubení zapažených i nezapažených rýh šířky přes 600 do 2 000 mm s urovnáním dna do předepsaného profilu a spádu v hornině tř. 3 přes 100 do 1 000 m3</t>
  </si>
  <si>
    <t>"dopojení přípojky vody" 5*1*1,5</t>
  </si>
  <si>
    <t>"splašková mimo objekt" (6+7)*6*1,1</t>
  </si>
  <si>
    <t>"dešťová mimo objekt" 6*6*1,1</t>
  </si>
  <si>
    <t>"dešťová pod deskou" (3+3+3+3+11)*0,8*1,2</t>
  </si>
  <si>
    <t>"splašková pod deskou" (10+5+19+2+5+4)*0,8*1,2</t>
  </si>
  <si>
    <t>132201209</t>
  </si>
  <si>
    <t>Hloubení zapažených i nezapažených rýh šířky přes 600 do 2 000 mm s urovnáním dna do předepsaného profilu a spádu v hornině tř. 3 Příplatek k cenám za lepivost horniny tř. 3</t>
  </si>
  <si>
    <t>151101103</t>
  </si>
  <si>
    <t>Zřízení pažení a rozepření stěn rýh pro podzemní vedení pro všechny šířky rýhy příložné pro jakoukoliv mezerovitost, hloubky do 8 m</t>
  </si>
  <si>
    <t>(6+6+7)*6</t>
  </si>
  <si>
    <t>151101113</t>
  </si>
  <si>
    <t>Odstranění pažení a rozepření stěn rýh pro podzemní vedení s uložením materiálu na vzdálenost do 3 m od kraje výkopu příložné, hloubky přes 4 do 8 m</t>
  </si>
  <si>
    <t>162701105</t>
  </si>
  <si>
    <t>Vodorovné přemístění výkopku nebo sypaniny po suchu na obvyklém dopravním prostředku, bez naložení výkopku, avšak se složením bez rozhrnutí z horniny tř. 1 až 4 na vzdálenost přes 9 000 do 10 000 m</t>
  </si>
  <si>
    <t>167101101</t>
  </si>
  <si>
    <t>Nakládání, skládání a překládání neulehlého výkopku nebo sypaniny nakládání, množství do 100 m3, z hornin tř. 1 až 4</t>
  </si>
  <si>
    <t>171201201</t>
  </si>
  <si>
    <t>Uložení sypaniny na skládky</t>
  </si>
  <si>
    <t>171201211</t>
  </si>
  <si>
    <t>Poplatek za uložení stavebního odpadu na skládce (skládkovné) zeminy a kameniva zatříděného do Katalogu odpadů pod kódem 170 504</t>
  </si>
  <si>
    <t>46,2*2 "Přepočtené koeficientem množství</t>
  </si>
  <si>
    <t>174101101</t>
  </si>
  <si>
    <t>Zásyp sypaninou z jakékoliv horniny s uložením výkopku ve vrstvách se zhutněním jam, šachet, rýh nebo kolem objektů v těchto vykopávkách</t>
  </si>
  <si>
    <t>175111101</t>
  </si>
  <si>
    <t>Obsypání potrubí ručně sypaninou z vhodných hornin tř. 1 až 4 nebo materiálem připraveným podél výkopu ve vzdálenosti do 3 m od jeho kraje, pro jakoukoliv hloubku výkopu a míru zhutnění bez prohození sypaniny sítem</t>
  </si>
  <si>
    <t>"vod. příp." 5*1*0,4</t>
  </si>
  <si>
    <t>"dešť. kan" (6+3+3+3+3)*1*0,5</t>
  </si>
  <si>
    <t>"spl. kan" (18+5+19+2+5+4)*1*0,5</t>
  </si>
  <si>
    <t>58331351</t>
  </si>
  <si>
    <t>kamenivo těžené drobné frakce 0/4</t>
  </si>
  <si>
    <t>37,5*2 "Přepočtené koeficientem množství</t>
  </si>
  <si>
    <t>451572111</t>
  </si>
  <si>
    <t>Lože pod potrubí, stoky a drobné objekty v otevřeném výkopu z kameniva drobného těženého 0 až 4 mm</t>
  </si>
  <si>
    <t>"vodovod příp." 5*1*0,1</t>
  </si>
  <si>
    <t>"dešť. kan" (6+3+3+3+3+11)*1*0,1</t>
  </si>
  <si>
    <t>"spl. kan" (18+5+19+2+5+4)*1*0,1</t>
  </si>
  <si>
    <t>Trubní vedení</t>
  </si>
  <si>
    <t>871161141</t>
  </si>
  <si>
    <t>Montáž vodovodního potrubí z plastů v otevřeném výkopu z polyetylenu PE 100 svařovaných na tupo SDR 11/PN16 D 32 x 3,0 mm</t>
  </si>
  <si>
    <t>28613595</t>
  </si>
  <si>
    <t>potrubí dvouvrstvé PE100 s 10% signalizační vrstvou SDR 11 32x3,0 dl 12m</t>
  </si>
  <si>
    <t>PSV</t>
  </si>
  <si>
    <t>Práce a dodávky PSV</t>
  </si>
  <si>
    <t>711</t>
  </si>
  <si>
    <t>Izolace proti vodě, vlhkosti a plynům</t>
  </si>
  <si>
    <t>711767278</t>
  </si>
  <si>
    <t>Provedení detailů fóliemi opracování trubních prostupů na pevnou a volnou přírubu s dotěsněním tmelem, průměru do 200 mm</t>
  </si>
  <si>
    <t>24633001</t>
  </si>
  <si>
    <t>tmel těsnící butylkaučukový</t>
  </si>
  <si>
    <t>litr</t>
  </si>
  <si>
    <t>1*0,6 "Přepočtené koeficientem množství</t>
  </si>
  <si>
    <t>711772111</t>
  </si>
  <si>
    <t>Provedení detailů termoplasty opracování trubních prostupů s dotěsněním tmelem na pevnou a volnou přírubu, průměru do 200 mm</t>
  </si>
  <si>
    <t>713</t>
  </si>
  <si>
    <t>Izolace tepelné</t>
  </si>
  <si>
    <t>713471211</t>
  </si>
  <si>
    <t>Montáž izolace tepelné potrubí, ohybů, přírub, armatur nebo tvarovek snímatelnými pouzdry s vrstvenou izolací s upevněním na suchý zip (izolační materiál ve specifikaci) potrubí</t>
  </si>
  <si>
    <t>"TV 32" (5+21+4)*1,3</t>
  </si>
  <si>
    <t>"TV 40" 10*1,3</t>
  </si>
  <si>
    <t>"TV 63" 15*1,3</t>
  </si>
  <si>
    <t>63154838</t>
  </si>
  <si>
    <t>pouzdro izolační potrubní ohebné s jednostrannou Al fólií max. 400/100 °C 35/30 mm</t>
  </si>
  <si>
    <t>63154863</t>
  </si>
  <si>
    <t>pouzdro izolační potrubní ohebné s jednostrannou Al fólií max. 400/100 °C 42/40 mm</t>
  </si>
  <si>
    <t>63154023</t>
  </si>
  <si>
    <t>pouzdro izolační potrubní s jednostrannou Al fólií max. 250/100 °C 64/50 mm</t>
  </si>
  <si>
    <t>998713101</t>
  </si>
  <si>
    <t>Přesun hmot pro izolace tepelné stanovený z hmotnosti přesunovaného materiálu vodorovná dopravní vzdálenost do 50 m v objektech výšky do 6 m</t>
  </si>
  <si>
    <t>721</t>
  </si>
  <si>
    <t>Zdravotechnika - vnitřní kanalizace</t>
  </si>
  <si>
    <t>721173316</t>
  </si>
  <si>
    <t>Potrubí z plastových trub PVC SN4 dešťové DN 125</t>
  </si>
  <si>
    <t>11*1,3</t>
  </si>
  <si>
    <t>721173317</t>
  </si>
  <si>
    <t>Potrubí z plastových trub PVC SN4 dešťové DN 160</t>
  </si>
  <si>
    <t>(6+3+3+3)*1,3</t>
  </si>
  <si>
    <t>28611914</t>
  </si>
  <si>
    <t>odbočka kanalizační plastová s hrdlem KG 160/125/45°</t>
  </si>
  <si>
    <t>52</t>
  </si>
  <si>
    <t>721173401</t>
  </si>
  <si>
    <t>Potrubí z plastových trub PVC SN4 svodné (ležaté) DN 110</t>
  </si>
  <si>
    <t>54</t>
  </si>
  <si>
    <t>(2+5+4)*1,3</t>
  </si>
  <si>
    <t>28611387</t>
  </si>
  <si>
    <t>odbočka kanalizační PVC s hrdlem 110/110/45°</t>
  </si>
  <si>
    <t>56</t>
  </si>
  <si>
    <t>721173402</t>
  </si>
  <si>
    <t>Potrubí z plastových trub PVC SN4 svodné (ležaté) DN 125</t>
  </si>
  <si>
    <t>58</t>
  </si>
  <si>
    <t>19*1,3</t>
  </si>
  <si>
    <t>28611389</t>
  </si>
  <si>
    <t>odbočka kanalizační PVC s hrdlem 125/125/45°</t>
  </si>
  <si>
    <t>60</t>
  </si>
  <si>
    <t>721173403</t>
  </si>
  <si>
    <t>Potrubí z plastových trub PVC SN4 svodné (ležaté) DN 160</t>
  </si>
  <si>
    <t>62</t>
  </si>
  <si>
    <t>(18+5)*1,3</t>
  </si>
  <si>
    <t>28611392</t>
  </si>
  <si>
    <t>odbočka kanalizační PVC s hrdlem 160/160/45°</t>
  </si>
  <si>
    <t>64</t>
  </si>
  <si>
    <t>721174006</t>
  </si>
  <si>
    <t>Potrubí z plastových trub polypropylenové svodné (ležaté) DN 125</t>
  </si>
  <si>
    <t>66</t>
  </si>
  <si>
    <t>4*1,3</t>
  </si>
  <si>
    <t>721174024</t>
  </si>
  <si>
    <t>Potrubí z plastových trub polypropylenové odpadní (svislé) DN 75</t>
  </si>
  <si>
    <t>68</t>
  </si>
  <si>
    <t>(2+4+2+2+2+2)*1,3</t>
  </si>
  <si>
    <t>721174025</t>
  </si>
  <si>
    <t>Potrubí z plastových trub polypropylenové odpadní (svislé) DN 110</t>
  </si>
  <si>
    <t>70</t>
  </si>
  <si>
    <t>"1.NP" (4+4+4)*1,3</t>
  </si>
  <si>
    <t>"1.PP" (4+4+1)*1,3</t>
  </si>
  <si>
    <t>721174042</t>
  </si>
  <si>
    <t>Potrubí z plastových trub polypropylenové připojovací DN 40</t>
  </si>
  <si>
    <t>72</t>
  </si>
  <si>
    <t>(2+2+1+3+4+2+1+1+2+2)*1,5</t>
  </si>
  <si>
    <t>721174043</t>
  </si>
  <si>
    <t>Potrubí z plastových trub polypropylenové připojovací DN 50</t>
  </si>
  <si>
    <t>74</t>
  </si>
  <si>
    <t>(2+2+3+2)*1,5</t>
  </si>
  <si>
    <t>721174045</t>
  </si>
  <si>
    <t>Potrubí z plastových trub polypropylenové připojovací DN 110</t>
  </si>
  <si>
    <t>76</t>
  </si>
  <si>
    <t>(2+1+2+1+4+2)*1,3</t>
  </si>
  <si>
    <t>721174055</t>
  </si>
  <si>
    <t>Potrubí z plastových trub polypropylenové dešťové DN 110</t>
  </si>
  <si>
    <t>78</t>
  </si>
  <si>
    <t>(4+1+1+5+5)*1,3</t>
  </si>
  <si>
    <t>721174056</t>
  </si>
  <si>
    <t>Potrubí z plastových trub polypropylenové dešťové DN 125</t>
  </si>
  <si>
    <t>80</t>
  </si>
  <si>
    <t>721174063</t>
  </si>
  <si>
    <t>Potrubí z plastových trub polypropylenové větrací DN 110</t>
  </si>
  <si>
    <t>82</t>
  </si>
  <si>
    <t>"1NP" 2+2+2</t>
  </si>
  <si>
    <t>"1PP" 17+1</t>
  </si>
  <si>
    <t>721175221</t>
  </si>
  <si>
    <t>Potrubí z plastových trub polypropylenové tlumící zvuk třívrstvé svodné (ležaté) DN 75</t>
  </si>
  <si>
    <t>84</t>
  </si>
  <si>
    <t>721175223</t>
  </si>
  <si>
    <t>Potrubí z plastových trub polypropylenové tlumící zvuk třívrstvé svodné (ležaté) DN 125</t>
  </si>
  <si>
    <t>86</t>
  </si>
  <si>
    <t>(6+3+3)*1,3</t>
  </si>
  <si>
    <t>28614687</t>
  </si>
  <si>
    <t>odbočka kanalizační PP třívrstvá zvukově izolovaná 125/125/87°</t>
  </si>
  <si>
    <t>88</t>
  </si>
  <si>
    <t>286R-K-001</t>
  </si>
  <si>
    <t>odbočka kanalizační PP třívrstvá zvukově izolovaná 125/110/87°</t>
  </si>
  <si>
    <t>90</t>
  </si>
  <si>
    <t>286R-K-002</t>
  </si>
  <si>
    <t>odbočka kanalizační PP třívrstvá zvukově izolovaná 125/75/87°</t>
  </si>
  <si>
    <t>92</t>
  </si>
  <si>
    <t>721175232</t>
  </si>
  <si>
    <t>Potrubí z plastových trub polypropylenové tlumící zvuk třívrstvé dešťové DN 110</t>
  </si>
  <si>
    <t>94</t>
  </si>
  <si>
    <t>"1NP" 2+2</t>
  </si>
  <si>
    <t>721175233</t>
  </si>
  <si>
    <t>Potrubí z plastových trub polypropylenové tlumící zvuk třívrstvé dešťové DN 125</t>
  </si>
  <si>
    <t>96</t>
  </si>
  <si>
    <t>"D2" 2</t>
  </si>
  <si>
    <t>"D6-8" 3*19</t>
  </si>
  <si>
    <t>721175234</t>
  </si>
  <si>
    <t>Potrubí z plastových trub polypropylenové tlumící zvuk třívrstvé dešťové DN 160</t>
  </si>
  <si>
    <t>98</t>
  </si>
  <si>
    <t>3*9</t>
  </si>
  <si>
    <t>286R-K-003</t>
  </si>
  <si>
    <t>odbočka kanalizační PP třívrstvá zvukově izolovaná 160/125/87°</t>
  </si>
  <si>
    <t>100</t>
  </si>
  <si>
    <t>51</t>
  </si>
  <si>
    <t>721211421</t>
  </si>
  <si>
    <t>Podlahové vpusti se svislým odtokem DN 50/75/110 mřížka nerez 115x115</t>
  </si>
  <si>
    <t>102</t>
  </si>
  <si>
    <t>721211511</t>
  </si>
  <si>
    <t>Podlahové vpusti sklepní vpusti s vodorovným odtokem a izolační přírubou DN 75/110 mřížka plast 138x138</t>
  </si>
  <si>
    <t>104</t>
  </si>
  <si>
    <t>1+4</t>
  </si>
  <si>
    <t>53</t>
  </si>
  <si>
    <t>721212125</t>
  </si>
  <si>
    <t>Odtokové sprchové žlaby se zápachovou uzávěrkou a krycím roštem délky 900 mm</t>
  </si>
  <si>
    <t>106</t>
  </si>
  <si>
    <t>721212127</t>
  </si>
  <si>
    <t>Odtokové sprchové žlaby se zápachovou uzávěrkou a krycím roštem délky 1000 mm</t>
  </si>
  <si>
    <t>108</t>
  </si>
  <si>
    <t>55</t>
  </si>
  <si>
    <t>721233112</t>
  </si>
  <si>
    <t>Střešní vtoky (vpusti) polypropylenové (PP) pro ploché střechy s odtokem svislým DN 110</t>
  </si>
  <si>
    <t>110</t>
  </si>
  <si>
    <t>56231102</t>
  </si>
  <si>
    <t>vtok střešní s folií kruhový plochých střech s vyhříváním 75-160 mm</t>
  </si>
  <si>
    <t>112</t>
  </si>
  <si>
    <t>57</t>
  </si>
  <si>
    <t>721273153</t>
  </si>
  <si>
    <t>Ventilační hlavice z polypropylenu (PP) DN 110</t>
  </si>
  <si>
    <t>114</t>
  </si>
  <si>
    <t>721290111</t>
  </si>
  <si>
    <t>Zkouška těsnosti kanalizace v objektech vodou do DN 125</t>
  </si>
  <si>
    <t>116</t>
  </si>
  <si>
    <t>59</t>
  </si>
  <si>
    <t>721290112</t>
  </si>
  <si>
    <t>Zkouška těsnosti kanalizace v objektech vodou DN 150 nebo DN 200</t>
  </si>
  <si>
    <t>118</t>
  </si>
  <si>
    <t>998721101</t>
  </si>
  <si>
    <t>Přesun hmot pro vnitřní kanalizace stanovený z hmotnosti přesunovaného materiálu vodorovná dopravní vzdálenost do 50 m v objektech výšky do 6 m</t>
  </si>
  <si>
    <t>120</t>
  </si>
  <si>
    <t>722</t>
  </si>
  <si>
    <t>Zdravotechnika - vnitřní vodovod</t>
  </si>
  <si>
    <t>61</t>
  </si>
  <si>
    <t>722130233</t>
  </si>
  <si>
    <t>Potrubí z ocelových trubek pozinkovaných závitových svařovaných běžných DN 25</t>
  </si>
  <si>
    <t>122</t>
  </si>
  <si>
    <t>722176112</t>
  </si>
  <si>
    <t>Montáž potrubí z plastových trub svařovaných polyfuzně D přes 16 do 20 mm</t>
  </si>
  <si>
    <t>124</t>
  </si>
  <si>
    <t>63</t>
  </si>
  <si>
    <t>28614101</t>
  </si>
  <si>
    <t>trubka vícevrstvá pro vodu a topení PP-RCT S 3,2 D 20mm</t>
  </si>
  <si>
    <t>126</t>
  </si>
  <si>
    <t>722176113</t>
  </si>
  <si>
    <t>Montáž potrubí z plastových trub svařovaných polyfuzně D přes 20 do 25 mm</t>
  </si>
  <si>
    <t>128</t>
  </si>
  <si>
    <t>65</t>
  </si>
  <si>
    <t>28614102</t>
  </si>
  <si>
    <t>trubka vícevrstvá pro vodu a topení PP-RCT S 3,2 D 25mm</t>
  </si>
  <si>
    <t>130</t>
  </si>
  <si>
    <t>722176114</t>
  </si>
  <si>
    <t>Montáž potrubí z plastových trub svařovaných polyfuzně D přes 25 do 32 mm</t>
  </si>
  <si>
    <t>132</t>
  </si>
  <si>
    <t>67</t>
  </si>
  <si>
    <t>28614103</t>
  </si>
  <si>
    <t>trubka vícevrstvá pro vodu a topení PP-RCT S 3,2 D 32mm</t>
  </si>
  <si>
    <t>134</t>
  </si>
  <si>
    <t>722176115</t>
  </si>
  <si>
    <t>Montáž potrubí z plastových trub svařovaných polyfuzně D přes 32 do 40 mm</t>
  </si>
  <si>
    <t>136</t>
  </si>
  <si>
    <t>69</t>
  </si>
  <si>
    <t>28614104</t>
  </si>
  <si>
    <t>trubka vícevrstvá pro vodu a topení PP-RCT S 3,2 D 40mm</t>
  </si>
  <si>
    <t>138</t>
  </si>
  <si>
    <t>722176117</t>
  </si>
  <si>
    <t>Montáž potrubí z plastových trub svařovaných polyfuzně D přes 50 do 63 mm</t>
  </si>
  <si>
    <t>140</t>
  </si>
  <si>
    <t>71</t>
  </si>
  <si>
    <t>28614106</t>
  </si>
  <si>
    <t>trubka vícevrstvá pro vodu a topení PP-RCT S 3,2 D 63mm</t>
  </si>
  <si>
    <t>142</t>
  </si>
  <si>
    <t>722181221</t>
  </si>
  <si>
    <t>Ochrana potrubí termoizolačními trubicemi z pěnového polyetylenu PE přilepenými v příčných a podélných spojích, tloušťky izolace přes 6 do 9 mm, vnitřního průměru izolace DN do 22 mm</t>
  </si>
  <si>
    <t>144</t>
  </si>
  <si>
    <t>(5+5+5+4+4+2+3+5+9+7+2+3+5)*1,3</t>
  </si>
  <si>
    <t>73</t>
  </si>
  <si>
    <t>722181222</t>
  </si>
  <si>
    <t>Ochrana potrubí termoizolačními trubicemi z pěnového polyetylenu PE přilepenými v příčných a podélných spojích, tloušťky izolace přes 6 do 9 mm, vnitřního průměru izolace DN přes 22 do 45 mm</t>
  </si>
  <si>
    <t>146</t>
  </si>
  <si>
    <t>(8+5+4+8+5+5+4+2+2+2+3+2+2+4)*1,3</t>
  </si>
  <si>
    <t>(5+5)*1,3</t>
  </si>
  <si>
    <t>722181231</t>
  </si>
  <si>
    <t>Ochrana potrubí termoizolačními trubicemi z pěnového polyetylenu PE přilepenými v příčných a podélných spojích, tloušťky izolace přes 9 do 13 mm, vnitřního průměru izolace DN do 22 mm</t>
  </si>
  <si>
    <t>148</t>
  </si>
  <si>
    <t>(10+8+5+5+5+9+4)*1,3</t>
  </si>
  <si>
    <t>75</t>
  </si>
  <si>
    <t>722181232</t>
  </si>
  <si>
    <t>Ochrana potrubí termoizolačními trubicemi z pěnového polyetylenu PE přilepenými v příčných a podélných spojích, tloušťky izolace přes 9 do 13 mm, vnitřního průměru izolace DN přes 22 do 45 mm</t>
  </si>
  <si>
    <t>150</t>
  </si>
  <si>
    <t>(8+5+4+5+5+2+2)*1,3</t>
  </si>
  <si>
    <t>722181241</t>
  </si>
  <si>
    <t>Ochrana potrubí termoizolačními trubicemi z pěnového polyetylenu PE přilepenými v příčných a podélných spojích, tloušťky izolace přes 13 do 20 mm, vnitřního průměru izolace DN do 22 mm</t>
  </si>
  <si>
    <t>152</t>
  </si>
  <si>
    <t>(7+4+5+4+3+8+5+2)*1,3</t>
  </si>
  <si>
    <t>77</t>
  </si>
  <si>
    <t>722181242</t>
  </si>
  <si>
    <t>Ochrana potrubí termoizolačními trubicemi z pěnového polyetylenu PE přilepenými v příčných a podélných spojích, tloušťky izolace přes 13 do 20 mm, vnitřního průměru izolace DN přes 22 do 45 mm</t>
  </si>
  <si>
    <t>154</t>
  </si>
  <si>
    <t>10*1,3</t>
  </si>
  <si>
    <t>722181243</t>
  </si>
  <si>
    <t>Ochrana potrubí termoizolačními trubicemi z pěnového polyetylenu PE přilepenými v příčných a podélných spojích, tloušťky izolace přes 13 do 20 mm, vnitřního průměru izolace DN přes 45 do 63 mm</t>
  </si>
  <si>
    <t>156</t>
  </si>
  <si>
    <t>(15+10+11)*1,3</t>
  </si>
  <si>
    <t>79</t>
  </si>
  <si>
    <t>722181246</t>
  </si>
  <si>
    <t>Ochrana potrubí termoizolačními trubicemi z pěnového polyetylenu PE přilepenými v příčných a podélných spojích, tloušťky izolace přes 13 do 20 mm, vnitřního průměru izolace DN přes 110 mm</t>
  </si>
  <si>
    <t>158</t>
  </si>
  <si>
    <t>"DEŠŤ. K. 125" 3*19+3+2</t>
  </si>
  <si>
    <t>"DEŠŤ. K. 160" 3*9</t>
  </si>
  <si>
    <t>722181252</t>
  </si>
  <si>
    <t>Ochrana potrubí termoizolačními trubicemi z pěnového polyetylenu PE přilepenými v příčných a podélných spojích, tloušťky izolace přes 20 do 25 mm, vnitřního průměru izolace DN přes 22 do 45 mm</t>
  </si>
  <si>
    <t>160</t>
  </si>
  <si>
    <t>(7+2+2)*1,3</t>
  </si>
  <si>
    <t>81</t>
  </si>
  <si>
    <t>722182011</t>
  </si>
  <si>
    <t>Podpůrný žlab pro potrubí průměru D 20</t>
  </si>
  <si>
    <t>162</t>
  </si>
  <si>
    <t>722182012</t>
  </si>
  <si>
    <t>Podpůrný žlab pro potrubí průměru D 25</t>
  </si>
  <si>
    <t>164</t>
  </si>
  <si>
    <t>83</t>
  </si>
  <si>
    <t>722182013</t>
  </si>
  <si>
    <t>Podpůrný žlab pro potrubí průměru D 32</t>
  </si>
  <si>
    <t>166</t>
  </si>
  <si>
    <t>722182014</t>
  </si>
  <si>
    <t>Podpůrný žlab pro potrubí průměru D 40</t>
  </si>
  <si>
    <t>168</t>
  </si>
  <si>
    <t>85</t>
  </si>
  <si>
    <t>722182016</t>
  </si>
  <si>
    <t>Podpůrný žlab pro potrubí průměru D 63</t>
  </si>
  <si>
    <t>170</t>
  </si>
  <si>
    <t>722224152</t>
  </si>
  <si>
    <t>Armatury s jedním závitem ventily kulové zahradní uzávěry PN 15 do 120° C G 1/2 - 3/4</t>
  </si>
  <si>
    <t>172</t>
  </si>
  <si>
    <t>87</t>
  </si>
  <si>
    <t>722231077</t>
  </si>
  <si>
    <t>Armatury se dvěma závity ventily zpětné mosazné PN 10 do 110°C G 2</t>
  </si>
  <si>
    <t>174</t>
  </si>
  <si>
    <t>722224115</t>
  </si>
  <si>
    <t>Armatury s jedním závitem kohouty plnicí a vypouštěcí PN 10 G 1/2</t>
  </si>
  <si>
    <t>176</t>
  </si>
  <si>
    <t>89</t>
  </si>
  <si>
    <t>722231074</t>
  </si>
  <si>
    <t>Armatury se dvěma závity ventily zpětné mosazné PN 10 do 110°C G 1</t>
  </si>
  <si>
    <t>178</t>
  </si>
  <si>
    <t>722231075</t>
  </si>
  <si>
    <t>Armatury se dvěma závity ventily zpětné mosazné PN 10 do 110°C G 5/4</t>
  </si>
  <si>
    <t>180</t>
  </si>
  <si>
    <t>91</t>
  </si>
  <si>
    <t>722231222</t>
  </si>
  <si>
    <t>Armatury se dvěma závity ventily pojistné k bojleru mosazné PN 6 do 100°C G 3/4</t>
  </si>
  <si>
    <t>182</t>
  </si>
  <si>
    <t>722232043</t>
  </si>
  <si>
    <t>Armatury se dvěma závity kulové kohouty PN 42 do 185 °C přímé vnitřní závit G 1/2</t>
  </si>
  <si>
    <t>184</t>
  </si>
  <si>
    <t>93</t>
  </si>
  <si>
    <t>722232044</t>
  </si>
  <si>
    <t>Armatury se dvěma závity kulové kohouty PN 42 do 185 °C přímé vnitřní závit G 3/4</t>
  </si>
  <si>
    <t>186</t>
  </si>
  <si>
    <t>722232045</t>
  </si>
  <si>
    <t>Armatury se dvěma závity kulové kohouty PN 42 do 185 °C přímé vnitřní závit G 1</t>
  </si>
  <si>
    <t>188</t>
  </si>
  <si>
    <t>722232046</t>
  </si>
  <si>
    <t>Armatury se dvěma závity kulové kohouty PN 42 do 185 °C přímé vnitřní závit G 5/4</t>
  </si>
  <si>
    <t>190</t>
  </si>
  <si>
    <t>722232048</t>
  </si>
  <si>
    <t>Armatury se dvěma závity kulové kohouty PN 42 do 185 °C přímé vnitřní závit G 2</t>
  </si>
  <si>
    <t>192</t>
  </si>
  <si>
    <t>97</t>
  </si>
  <si>
    <t>722232061</t>
  </si>
  <si>
    <t>Armatury se dvěma závity kulové kohouty PN 42 do 185 °C přímé vnitřní závit s vypouštěním G 1/2</t>
  </si>
  <si>
    <t>194</t>
  </si>
  <si>
    <t>1+1+1+2+1+2+1+2</t>
  </si>
  <si>
    <t>722232062</t>
  </si>
  <si>
    <t>Armatury se dvěma závity kulové kohouty PN 42 do 185 °C přímé vnitřní závit s vypouštěním G 3/4</t>
  </si>
  <si>
    <t>196</t>
  </si>
  <si>
    <t>2+1+2+2+2+1+1</t>
  </si>
  <si>
    <t>99</t>
  </si>
  <si>
    <t>722232066</t>
  </si>
  <si>
    <t>Armatury se dvěma závity kulové kohouty PN 42 do 185 °C přímé vnitřní závit s vypouštěním G 2</t>
  </si>
  <si>
    <t>198</t>
  </si>
  <si>
    <t>722232501</t>
  </si>
  <si>
    <t>Armatury se dvěma závity potrubní oddělovače vnější závit PN 10 do 65 °C G 1/2</t>
  </si>
  <si>
    <t>200</t>
  </si>
  <si>
    <t>101</t>
  </si>
  <si>
    <t>722232503</t>
  </si>
  <si>
    <t>Armatury se dvěma závity potrubní oddělovače vnější závit PN 10 do 65 °C G 1</t>
  </si>
  <si>
    <t>202</t>
  </si>
  <si>
    <t>722234268</t>
  </si>
  <si>
    <t>Armatury se dvěma závity filtry mosazný PN 16 do 120 °C G 2</t>
  </si>
  <si>
    <t>204</t>
  </si>
  <si>
    <t>103</t>
  </si>
  <si>
    <t>722250143</t>
  </si>
  <si>
    <t>Požární příslušenství a armatury hydrantový systém s tvarově stálou hadicí prosklený D 25 x 30 m</t>
  </si>
  <si>
    <t>soubor</t>
  </si>
  <si>
    <t>206</t>
  </si>
  <si>
    <t>722270105</t>
  </si>
  <si>
    <t>Vodoměrové sestavy závitové G 2</t>
  </si>
  <si>
    <t>208</t>
  </si>
  <si>
    <t>105</t>
  </si>
  <si>
    <t>722290226</t>
  </si>
  <si>
    <t>Zkoušky, proplach a desinfekce vodovodního potrubí zkoušky těsnosti vodovodního potrubí závitového do DN 50</t>
  </si>
  <si>
    <t>210</t>
  </si>
  <si>
    <t>722290234</t>
  </si>
  <si>
    <t>Zkoušky, proplach a desinfekce vodovodního potrubí proplach a desinfekce vodovodního potrubí do DN 80</t>
  </si>
  <si>
    <t>212</t>
  </si>
  <si>
    <t>107</t>
  </si>
  <si>
    <t>998722101</t>
  </si>
  <si>
    <t>Přesun hmot pro vnitřní vodovod stanovený z hmotnosti přesunovaného materiálu vodorovná dopravní vzdálenost do 50 m v objektech výšky do 6 m</t>
  </si>
  <si>
    <t>214</t>
  </si>
  <si>
    <t>724</t>
  </si>
  <si>
    <t>Zdravotechnika - strojní vybavení</t>
  </si>
  <si>
    <t>724231128</t>
  </si>
  <si>
    <t>Příslušenství domovních vodáren měřicí tlakoměr deformační</t>
  </si>
  <si>
    <t>216</t>
  </si>
  <si>
    <t>109</t>
  </si>
  <si>
    <t>724242214</t>
  </si>
  <si>
    <t>Zařízení pro úpravu vody filtry domácí na studenou vodu se zpětným proplachem G 2"</t>
  </si>
  <si>
    <t>218</t>
  </si>
  <si>
    <t>725</t>
  </si>
  <si>
    <t>Zdravotechnika - zařizovací předměty</t>
  </si>
  <si>
    <t>725111132</t>
  </si>
  <si>
    <t>Zařízení záchodů splachovače nádržkové plastové nízkopoložené nebo vysokopoložené</t>
  </si>
  <si>
    <t>220</t>
  </si>
  <si>
    <t>"VL" 2</t>
  </si>
  <si>
    <t>111</t>
  </si>
  <si>
    <t>725112022</t>
  </si>
  <si>
    <t>Zařízení záchodů klozety keramické závěsné na nosné stěny s hlubokým splachováním odpad vodorovný</t>
  </si>
  <si>
    <t>222</t>
  </si>
  <si>
    <t>"invalidní " 2</t>
  </si>
  <si>
    <t>"standardní" 3+2+1+1</t>
  </si>
  <si>
    <t>725121525</t>
  </si>
  <si>
    <t>Pisoárové záchodky keramické automatické s radarovým senzorem</t>
  </si>
  <si>
    <t>224</t>
  </si>
  <si>
    <t>113</t>
  </si>
  <si>
    <t>37422111</t>
  </si>
  <si>
    <t>transformátor bezpečnostní 220/240 12-24V 25VA</t>
  </si>
  <si>
    <t>226</t>
  </si>
  <si>
    <t>725211615</t>
  </si>
  <si>
    <t>Umyvadla keramická bílá bez výtokových armatur připevněná na stěnu šrouby s krytem na sifon (polosloupem) 500 mm</t>
  </si>
  <si>
    <t>228</t>
  </si>
  <si>
    <t>115</t>
  </si>
  <si>
    <t>725211617</t>
  </si>
  <si>
    <t>Umyvadla keramická bílá bez výtokových armatur připevněná na stěnu šrouby s krytem na sifon (polosloupem) 600 mm</t>
  </si>
  <si>
    <t>230</t>
  </si>
  <si>
    <t>4+4+3+1+1</t>
  </si>
  <si>
    <t>725211681</t>
  </si>
  <si>
    <t>Umyvadla keramická bílá bez výtokových armatur připevněná na stěnu šrouby zdravotní bílá 640 mm</t>
  </si>
  <si>
    <t>232</t>
  </si>
  <si>
    <t>117</t>
  </si>
  <si>
    <t>725331111</t>
  </si>
  <si>
    <t>Výlevky bez výtokových armatur a splachovací nádrže keramické se sklopnou plastovou mřížkou 425 mm</t>
  </si>
  <si>
    <t>234</t>
  </si>
  <si>
    <t>725819401</t>
  </si>
  <si>
    <t>Ventily montáž ventilů ostatních typů rohových s připojovací trubičkou G 1/2</t>
  </si>
  <si>
    <t>236</t>
  </si>
  <si>
    <t>119</t>
  </si>
  <si>
    <t>725819402</t>
  </si>
  <si>
    <t>Ventily montáž ventilů ostatních typů rohových bez připojovací trubičky G 1/2</t>
  </si>
  <si>
    <t>238</t>
  </si>
  <si>
    <t>"U" (4+4+3+1+1)*2</t>
  </si>
  <si>
    <t>"UMg" 2</t>
  </si>
  <si>
    <t>"Ui" 2*2</t>
  </si>
  <si>
    <t>55141002</t>
  </si>
  <si>
    <t>ventil kulový rohový s filtrem 1/2"x3/8" s celokovovým kulatým designem</t>
  </si>
  <si>
    <t>240</t>
  </si>
  <si>
    <t>121</t>
  </si>
  <si>
    <t>725821312</t>
  </si>
  <si>
    <t>Baterie dřezové nástěnné pákové s otáčivým kulatým ústím a délkou ramínka 300 mm</t>
  </si>
  <si>
    <t>242</t>
  </si>
  <si>
    <t>725822611</t>
  </si>
  <si>
    <t>Baterie umyvadlové stojánkové pákové bez výpusti</t>
  </si>
  <si>
    <t>244</t>
  </si>
  <si>
    <t>"U" 4+4+3+1+1</t>
  </si>
  <si>
    <t>123</t>
  </si>
  <si>
    <t>725822642</t>
  </si>
  <si>
    <t>Baterie umyvadlové stojánkové automatické senzorové přívodem teplé a studené vody</t>
  </si>
  <si>
    <t>246</t>
  </si>
  <si>
    <t>"UMg" 1</t>
  </si>
  <si>
    <t>725841332</t>
  </si>
  <si>
    <t>Baterie sprchové podomítkové (zápustné) s přepínačem a pohyblivým držákem</t>
  </si>
  <si>
    <t>248</t>
  </si>
  <si>
    <t>125</t>
  </si>
  <si>
    <t>55145002</t>
  </si>
  <si>
    <t>kompletní sprchový set 050/1,0</t>
  </si>
  <si>
    <t>sada</t>
  </si>
  <si>
    <t>250</t>
  </si>
  <si>
    <t>55147080</t>
  </si>
  <si>
    <t>sedačka do sprchy anticoro rozměr sedáku 340x430mm</t>
  </si>
  <si>
    <t>252</t>
  </si>
  <si>
    <t>127</t>
  </si>
  <si>
    <t>725849414</t>
  </si>
  <si>
    <t>Baterie sprchové montáž nástěnných baterií automatických</t>
  </si>
  <si>
    <t>254</t>
  </si>
  <si>
    <t>R_ZP_001</t>
  </si>
  <si>
    <t>Tlačná samouzavírací baterie sprchová směšovací do zdi s vodotěsným krytem, včetně krycí růžice, chromovaná ovládací hlavice, typ S - systém znemožňující výtok při trvalém stlačení hlavice, odolné/vandaluvzdorné provedení, použité materiály odolné proti k</t>
  </si>
  <si>
    <t>256</t>
  </si>
  <si>
    <t>129</t>
  </si>
  <si>
    <t>R_ZP_002</t>
  </si>
  <si>
    <t>Pevná sprchová hlavice, připojení ze zdi, vandaluvzdorné provedení, použité materiály odolné proti korozi a vodnímu kameni.</t>
  </si>
  <si>
    <t>258</t>
  </si>
  <si>
    <t>725861102</t>
  </si>
  <si>
    <t>Zápachové uzávěrky zařizovacích předmětů pro umyvadla DN 40</t>
  </si>
  <si>
    <t>260</t>
  </si>
  <si>
    <t>131</t>
  </si>
  <si>
    <t>725861312</t>
  </si>
  <si>
    <t>Zápachové uzávěrky zařizovacích předmětů pro umyvadla podomítkové DN 40/50</t>
  </si>
  <si>
    <t>262</t>
  </si>
  <si>
    <t>"Ui" 2</t>
  </si>
  <si>
    <t>725865411</t>
  </si>
  <si>
    <t>Zápachové uzávěrky zařizovacích předmětů pro pisoáry DN 32/40</t>
  </si>
  <si>
    <t>264</t>
  </si>
  <si>
    <t>133</t>
  </si>
  <si>
    <t>998725101</t>
  </si>
  <si>
    <t>Přesun hmot pro zařizovací předměty stanovený z hmotnosti přesunovaného materiálu vodorovná dopravní vzdálenost do 50 m v objektech výšky do 6 m</t>
  </si>
  <si>
    <t>266</t>
  </si>
  <si>
    <t>726</t>
  </si>
  <si>
    <t>Zdravotechnika - předstěnové instalace</t>
  </si>
  <si>
    <t>726111031</t>
  </si>
  <si>
    <t>Předstěnové instalační systémy pro zazdění do masivních zděných konstrukcí pro závěsné klozety ovládání zepředu, stavební výška 1080 mm</t>
  </si>
  <si>
    <t>268</t>
  </si>
  <si>
    <t>135</t>
  </si>
  <si>
    <t>55281803</t>
  </si>
  <si>
    <t>nožní tlačítko na podlahu pro ovládání WC komplet</t>
  </si>
  <si>
    <t>270</t>
  </si>
  <si>
    <t>998726111</t>
  </si>
  <si>
    <t>Přesun hmot pro instalační prefabrikáty stanovený z hmotnosti přesunovaného materiálu vodorovná dopravní vzdálenost do 50 m v objektech výšky do 6 m</t>
  </si>
  <si>
    <t>272</t>
  </si>
  <si>
    <t>727</t>
  </si>
  <si>
    <t>Zdravotechnika - požární ochrana</t>
  </si>
  <si>
    <t>137</t>
  </si>
  <si>
    <t>727121101</t>
  </si>
  <si>
    <t>Protipožární ochranné manžety z jedné strany dělící konstrukce požární odolnost EI 90 D 32</t>
  </si>
  <si>
    <t>274</t>
  </si>
  <si>
    <t>2+2+1+1+1+2</t>
  </si>
  <si>
    <t>727121102</t>
  </si>
  <si>
    <t>Protipožární ochranné manžety z jedné strany dělící konstrukce požární odolnost EI 90 D 40</t>
  </si>
  <si>
    <t>276</t>
  </si>
  <si>
    <t>139</t>
  </si>
  <si>
    <t>727121103</t>
  </si>
  <si>
    <t>Protipožární ochranné manžety z jedné strany dělící konstrukce požární odolnost EI 90 D 50</t>
  </si>
  <si>
    <t>278</t>
  </si>
  <si>
    <t>727121105</t>
  </si>
  <si>
    <t>Protipožární ochranné manžety z jedné strany dělící konstrukce požární odolnost EI 90 D 75</t>
  </si>
  <si>
    <t>280</t>
  </si>
  <si>
    <t>141</t>
  </si>
  <si>
    <t>727121107</t>
  </si>
  <si>
    <t>Protipožární ochranné manžety z jedné strany dělící konstrukce požární odolnost EI 90 D 110</t>
  </si>
  <si>
    <t>282</t>
  </si>
  <si>
    <t>"splašková stěnou" 1</t>
  </si>
  <si>
    <t>"dešťová stropem" 2</t>
  </si>
  <si>
    <t>"splašková stropem" 3</t>
  </si>
  <si>
    <t>734</t>
  </si>
  <si>
    <t>Ústřední vytápění - armatury</t>
  </si>
  <si>
    <t>734220101</t>
  </si>
  <si>
    <t>Ventily regulační závitové vyvažovací přímé PN 20 do 100°C G 3/4</t>
  </si>
  <si>
    <t>284</t>
  </si>
  <si>
    <t>143</t>
  </si>
  <si>
    <t>734220102</t>
  </si>
  <si>
    <t>Ventily regulační závitové vyvažovací přímé PN 20 do 100°C G 1</t>
  </si>
  <si>
    <t>286</t>
  </si>
  <si>
    <t>734411101</t>
  </si>
  <si>
    <t>Teploměry technické s pevným stonkem a jímkou zadní připojení (axiální) průměr 63 mm délka stonku 50 mm</t>
  </si>
  <si>
    <t>288</t>
  </si>
  <si>
    <t>145</t>
  </si>
  <si>
    <t>734411601</t>
  </si>
  <si>
    <t>Teploměry technické ochranné jímky se závitem do G 1</t>
  </si>
  <si>
    <t>290</t>
  </si>
  <si>
    <t>D.1.4b - VZT</t>
  </si>
  <si>
    <t>VZT - VZDUCHOTECHNIKA</t>
  </si>
  <si>
    <t xml:space="preserve">    VZT.01 - Sdružený přívod čerstvého vzduchu a odvod odpadního vzduchu zař. 01.01 AHU a 04.01 AHU</t>
  </si>
  <si>
    <t xml:space="preserve">    VZT.02 - Větrání tělocvičny</t>
  </si>
  <si>
    <t xml:space="preserve">    VZT.03 - Větrání tělocvičny - letní režim</t>
  </si>
  <si>
    <t xml:space="preserve">    VZT.04 - Větrání šaten</t>
  </si>
  <si>
    <t xml:space="preserve">    VZT.05 - Větrání zázemí tělocvičny</t>
  </si>
  <si>
    <t xml:space="preserve">    VZT.06 - Větrání technické místnosti</t>
  </si>
  <si>
    <t xml:space="preserve">    VZT.07 - Společné</t>
  </si>
  <si>
    <t xml:space="preserve">    VZT.08 - Ostatní</t>
  </si>
  <si>
    <t xml:space="preserve">    VZT.09 - Rekapitulace</t>
  </si>
  <si>
    <t>VZDUCHOTECHNIKA</t>
  </si>
  <si>
    <t>VZT_pozn</t>
  </si>
  <si>
    <t>Do JC potrubí zahrnout: zavěšení potrubí, kotvící systém např. HILTI, informační štítky.</t>
  </si>
  <si>
    <t>1639136481</t>
  </si>
  <si>
    <t>VZT.01</t>
  </si>
  <si>
    <t>Sdružený přívod čerstvého vzduchu a odvod odpadního vzduchu zař. 01.01 AHU a 04.01 AHU</t>
  </si>
  <si>
    <t>VZT.01.01</t>
  </si>
  <si>
    <t>Kompletní tlumič hluku 1000x750/2000 mm z buněk 6*G250*500*2000</t>
  </si>
  <si>
    <t>ks</t>
  </si>
  <si>
    <t>VZT.01.02</t>
  </si>
  <si>
    <t>Protidešťová žaluzie se sítem proti ptactvu 1000x1000 mm vč. pozedního rámu (RAL dle architekta)</t>
  </si>
  <si>
    <t>VZT.01.03</t>
  </si>
  <si>
    <t>Výfuková hlavice 630x500 mm se sítem proti ptactvu (RAL dle architekta)</t>
  </si>
  <si>
    <t>VZT.01.04</t>
  </si>
  <si>
    <t>Požární klapka 500x500 mm, ruční a teplotní, instalovaná dle technických podmínek výrobce</t>
  </si>
  <si>
    <t>VZT.01.05</t>
  </si>
  <si>
    <t>Čtyřhranné potrubí s tvarovkami (sk. I z pozinkovaného ocelového plechu) včetně spojovacího, těsnícího, montážního a závěsného materiálu</t>
  </si>
  <si>
    <t>VZT.01.06</t>
  </si>
  <si>
    <t>Protipožární izolace EI45, instalovaná dle technických podmínek výrobce, s atestem</t>
  </si>
  <si>
    <t>VZT.01.07</t>
  </si>
  <si>
    <t>Hluková + tepelné izolace tl. 60mm - minerální plsť s hliníkovou folií napovrchu, připevňovaná navařovacími trny k potrubí</t>
  </si>
  <si>
    <t>VZT.01.08</t>
  </si>
  <si>
    <t>Tepelné izolace tl. 60mm - minerální plsť s hliníkovou folií napovrchu, připevňovaná navařovacími trny k potrubí s oplechováním</t>
  </si>
  <si>
    <t>VZT.01.09</t>
  </si>
  <si>
    <t>Tepelné izolace tl. 60mm - minerální plsť s hliníkovou folií napovrchu, připevňovaná navařovacími trny k potrubí</t>
  </si>
  <si>
    <t>VZT.02</t>
  </si>
  <si>
    <t>Větrání tělocvičny</t>
  </si>
  <si>
    <t>VZT.02.01</t>
  </si>
  <si>
    <t>Vzduchotechnická jednotka např. ATREA - DUPLEX 5500 Multi Eco, vyb.: vlastní MaR RD5, nástěnný ovladač s prokabelováním, cirkulační klapka (100 % oběhového vzduchu), regulační uzel, prostorová čidla teploty, prostorová čidla CO2</t>
  </si>
  <si>
    <t>VZT.02.02</t>
  </si>
  <si>
    <t>Kompletní tlumič hluku 1000x500/2000 mm z buněk 4*G250*500*2000</t>
  </si>
  <si>
    <t>VZT.02.03</t>
  </si>
  <si>
    <t>Přívodní tkaninová vyústka Ø450/26.000 mm včetně montážního a závěsného materiálu např. Příhoda</t>
  </si>
  <si>
    <t>VZT.02.04</t>
  </si>
  <si>
    <t>Komfortní vyústka obdélníková jednořadá odvodní s upevňovacím rámečkem a regulací (RAL dle architekta) 525x325 mm</t>
  </si>
  <si>
    <t>VZT.02.05</t>
  </si>
  <si>
    <t>Komfortní vyústka obdélníková jednořadá odvodní s upevňovacím rámečkem a regulací (RAL dle architekta) 325x225 mm</t>
  </si>
  <si>
    <t>VZT.02.06</t>
  </si>
  <si>
    <t>Komfortní vyústka obdélníková jednořadá odvodní s upevňovacím rámečkem a regulací (RAL dle architekta) 325x125 mm</t>
  </si>
  <si>
    <t>VZT.02.07</t>
  </si>
  <si>
    <t>Komfortní vyústka obdélníková jednořadá odvodní s upevňovacím rámečkem a regulací (RAL dle architekta) 225x125 mm</t>
  </si>
  <si>
    <t>VZT.02.08</t>
  </si>
  <si>
    <t>Požární klapka, ruční a teplotní, instalovaná dle technických podmínek výrobce 500x400 mm</t>
  </si>
  <si>
    <t>VZT.02.09</t>
  </si>
  <si>
    <t>Požární klapka, ruční a teplotní, instalovaná dle technických podmínek výrobce 400x500 mm</t>
  </si>
  <si>
    <t>VZT.02.10</t>
  </si>
  <si>
    <t>Požární klapka, ruční a teplotní, instalovaná dle technických podmínek výrobce Ø250 mm</t>
  </si>
  <si>
    <t>VZT.02.11</t>
  </si>
  <si>
    <t>Požární klapka, ruční a teplotní, instalovaná dle technických podmínek výrobce Ø225 mm</t>
  </si>
  <si>
    <t>VZT.02.12</t>
  </si>
  <si>
    <t>Požární stěnový uzávěr, ruční a teplotní, instalovaný dle technických podmínek výrobce 400x400 mm</t>
  </si>
  <si>
    <t>VZT.02.13</t>
  </si>
  <si>
    <t>Požární stěnový uzávěr, ruční a teplotní, instalovaný dle technických podmínek výrobce 200x200 mm</t>
  </si>
  <si>
    <t>VZT.02.14</t>
  </si>
  <si>
    <t>VZT.02.15</t>
  </si>
  <si>
    <t>Kruhové potrubí SPIRO vč. 30% tvarovek do Ø450 mm</t>
  </si>
  <si>
    <t>bm</t>
  </si>
  <si>
    <t>VZT.02.16</t>
  </si>
  <si>
    <t>Kruhové potrubí SPIRO vč. 30% tvarovek do Ø250 mm</t>
  </si>
  <si>
    <t>VZT.02.17</t>
  </si>
  <si>
    <t>VZT.02.18</t>
  </si>
  <si>
    <t>Hluková + tepelné izolace tl. 60mm - minerální plsť s hliníkovou folií napovrchu, připevňovaná navařovacími trny k potrubí a opatřená oplechováním</t>
  </si>
  <si>
    <t>VZT.02.19</t>
  </si>
  <si>
    <t>VZT.02.20</t>
  </si>
  <si>
    <t>Tepelné izolace tl. 60mm - minerální plsť s hliníkovou folií napovrchu, připevňovaná navařovacími trny k potrubí a opatřená oplechováním</t>
  </si>
  <si>
    <t>VZT.02.21</t>
  </si>
  <si>
    <t>Tepelné izolace tl. 40mm - minerální plsť s hliníkovou folií napovrchu, připevňovaná na samolepící trny k potrubí</t>
  </si>
  <si>
    <t>VZT.02.22</t>
  </si>
  <si>
    <t>Spojovací, těsnící, montážní a závěsný materiál</t>
  </si>
  <si>
    <t>VZT.03</t>
  </si>
  <si>
    <t>Větrání tělocvičny - letní režim</t>
  </si>
  <si>
    <t>VZT.03.01</t>
  </si>
  <si>
    <t>Axiální ventilátory např. ED - TCBB/4-500/H-B IP65</t>
  </si>
  <si>
    <t>VZT.03.02</t>
  </si>
  <si>
    <t>Regulátor otáček</t>
  </si>
  <si>
    <t>VZT.03.03</t>
  </si>
  <si>
    <t>Spojovací manžeta Ø500 mm</t>
  </si>
  <si>
    <t>VZT.03.04</t>
  </si>
  <si>
    <t>Motorická těsná uzavírací klapka se servopohonem 1000x1000 mm</t>
  </si>
  <si>
    <t>VZT.03.05</t>
  </si>
  <si>
    <t>Kompletní tlumič hluku 1000x500/1000 mm z buněk 4*G250*500*1000</t>
  </si>
  <si>
    <t>VZT.03.06</t>
  </si>
  <si>
    <t>Protidešťová žaluzie se sítem proti ptactvu 1000x1000 mm včetně pozedního rámu (RAL dle architekta)</t>
  </si>
  <si>
    <t>VZT.03.07</t>
  </si>
  <si>
    <t>Krycí mřížka na potrubí 1000x1000 mm</t>
  </si>
  <si>
    <t>VZT.03.08</t>
  </si>
  <si>
    <t>VZT.03.09</t>
  </si>
  <si>
    <t>Kruhové potrubí SPIRO vč. 30% tvarovek Ø500 mm</t>
  </si>
  <si>
    <t>VZT.03.10</t>
  </si>
  <si>
    <t>VZT.03.11</t>
  </si>
  <si>
    <t>VZT.03.12</t>
  </si>
  <si>
    <t>VZT.03.13</t>
  </si>
  <si>
    <t>VZT.04</t>
  </si>
  <si>
    <t>Větrání šaten</t>
  </si>
  <si>
    <t>VZT.04.01</t>
  </si>
  <si>
    <t>Vzduchotechnická jednotka např. Atrea - DUPLEX 2500 Multi Eco, vyb.: vlastní MaR RD5, nástěnný ovladač s prokabelováním, regulační uzel, kanálové čidlo RH, kanálové čidlo CO2</t>
  </si>
  <si>
    <t>VZT.04.02</t>
  </si>
  <si>
    <t>Kompletní tlumič hluku 1000x250/2000 mm z buněk 2*G250*500*2000</t>
  </si>
  <si>
    <t>VZT.04.03</t>
  </si>
  <si>
    <t>Kompletní tlumič hluku 1000x250/1000 mm z buněk 2*G250*500*1000</t>
  </si>
  <si>
    <t>VZT.04.04</t>
  </si>
  <si>
    <t>Protidešťová žaluzie se sítem proti ptactvu 1000x500 mm včetně pozedního rámu (RAL dle architekta)</t>
  </si>
  <si>
    <t>VZT.04.05</t>
  </si>
  <si>
    <t>Požární klapka 500x225 mm, ruční a teplotní, instalovaná dle technických podmínek výrobce</t>
  </si>
  <si>
    <t>VZT.04.06</t>
  </si>
  <si>
    <t>Vířivý anemostat pro přívod větracího vzduchu 400x400 mm, včetně čelního panelu (RAL dle architekta), boxu a regulace</t>
  </si>
  <si>
    <t>VZT.04.07</t>
  </si>
  <si>
    <t>Komfortní vyústka obdelníková douřadá přívodní s upevňovacím rámečkem a regulací (RAL dle architekta) 425x125 mm</t>
  </si>
  <si>
    <t>VZT.04.08</t>
  </si>
  <si>
    <t>Komfortní vyústka obdélníková jednořadá odvodní s upevňovacím rámečkem a regulací (RAL dle architekta) 425x125 mm</t>
  </si>
  <si>
    <t>VZT.04.09</t>
  </si>
  <si>
    <t>Plastový odvodní talířový ventil včetně montážního rámečku a zděře (RAL dle architekta) ø200mm</t>
  </si>
  <si>
    <t>VZT.04.10</t>
  </si>
  <si>
    <t>Plastový odvodní talířový ventil včetně montážního rámečku a zděře (RAL dle architekta) ø125 mm</t>
  </si>
  <si>
    <t>VZT.04.11</t>
  </si>
  <si>
    <t>Plastový odvodní talířový ventil včetně montážního rámečku a zděře (RAL dle architekta) ø100 mm</t>
  </si>
  <si>
    <t>VZT.04.12</t>
  </si>
  <si>
    <t>Velmi odolná ohebná hadice se spirálově vinutou kostrou z oceloveho drátu mezi dvěma vrtstvami několikavrstvého hliníkového laminátu (balení po 10 m) ø200 mm</t>
  </si>
  <si>
    <t>VZT.04.13</t>
  </si>
  <si>
    <t>Velmi odolná ohebná hadice se spirálově vinutou kostrou z oceloveho drátu mezi dvěma vrtstvami několikavrstvého hliníkového laminátu (balení po 10 m) ø125 mm</t>
  </si>
  <si>
    <t>VZT.04.14</t>
  </si>
  <si>
    <t>Velmi odolná ohebná hadice se spirálově vinutou kostrou z oceloveho drátu mezi dvěma vrtstvami několikavrstvého hliníkového laminátu (balení po 10 m) ø100 mm</t>
  </si>
  <si>
    <t>VZT.04.15</t>
  </si>
  <si>
    <t>Čtyřhranné potrubí s tvarovkami (sk. I z pozinkovaného ocelového plechu) včetně spojovacího, těsnícího, montážního a závěsného materiálu.</t>
  </si>
  <si>
    <t>VZT.04.16</t>
  </si>
  <si>
    <t>Kruhové potrubí SPIRO vč. 30 % tvarovek do Ø250 mm</t>
  </si>
  <si>
    <t>VZT.04.17</t>
  </si>
  <si>
    <t>VZT.04.18</t>
  </si>
  <si>
    <t>Hluková + tepelné izolace tl. 60 mm - minerální plsť s hliníkovou folií napovrchu, připevňovaná navařovacími trny k potrubí</t>
  </si>
  <si>
    <t>VZT.04.19</t>
  </si>
  <si>
    <t>Tepelné izolace tl. 60 mm - minerální plsť s hliníkovou folií napovrchu, připevňovaná na samolepící trny k potrubí</t>
  </si>
  <si>
    <t>VZT.04.20</t>
  </si>
  <si>
    <t>VZT.05</t>
  </si>
  <si>
    <t>Větrání zázemí tělocvičny</t>
  </si>
  <si>
    <t>VZT.05.01</t>
  </si>
  <si>
    <t>Vzduchotechnická jednotka např. ATREA - DUPLEX 1500 Multi Eco, vyb.: vlastní MaR RD5, nástěnný ovladač s prokabelováním, regulační uzel</t>
  </si>
  <si>
    <t>VZT.05.02</t>
  </si>
  <si>
    <t>Tlumič hluku ø315/900 mm</t>
  </si>
  <si>
    <t>VZT.05.03</t>
  </si>
  <si>
    <t>VZT.05.04</t>
  </si>
  <si>
    <t>Komfortní vyústka obdélníková jednořadá odvodní s upevňovacím rámečkem a regulací. (RAL dle architekta) 425x125 mm</t>
  </si>
  <si>
    <t>VZT.05.05</t>
  </si>
  <si>
    <t xml:space="preserve">Plastový odvodní talířový ventil  včetně montážního rámečku a zděře (RAL dle architekta) ø125mm</t>
  </si>
  <si>
    <t>VZT.05.06</t>
  </si>
  <si>
    <t xml:space="preserve">Plastový odvodní talířový ventil  včetně montážního rámečku a zděře (RAL dle architekta) ø100 mm</t>
  </si>
  <si>
    <t>VZT.05.07</t>
  </si>
  <si>
    <t>Velmi odolná ohebná hadice se spirálově vinutou kostrou z oceloveho drátu mezi dvěma vrtstvami několikavrstvého hliníkového laminátu (balení po 10 m) ø160 mm</t>
  </si>
  <si>
    <t>VZT.05.08</t>
  </si>
  <si>
    <t>Kruhové potrubí SPIRO vč. 30% tvarovek Ø315 mm</t>
  </si>
  <si>
    <t>VZT.05.09</t>
  </si>
  <si>
    <t>Kruhové potrubí SPIRO vč. 30% tvarovek Ø225 mm</t>
  </si>
  <si>
    <t>VZT.05.10</t>
  </si>
  <si>
    <t>Kruhové potrubí SPIRO vč. 30% tvarovek Ø100 mm</t>
  </si>
  <si>
    <t>VZT.05.11</t>
  </si>
  <si>
    <t>VZT.05.12</t>
  </si>
  <si>
    <t>Spojovací, těsnící, montážní a závěsný materiál.</t>
  </si>
  <si>
    <t>VZT.06</t>
  </si>
  <si>
    <t>Větrání technické místnosti</t>
  </si>
  <si>
    <t>VZT.06.01</t>
  </si>
  <si>
    <t>Diagonální ventilátor např. ED - TD 1000/250 3V IP 44</t>
  </si>
  <si>
    <t>VZT.06.02</t>
  </si>
  <si>
    <t>VZT.06.03</t>
  </si>
  <si>
    <t>Spojovací manžeta Ø250 mm</t>
  </si>
  <si>
    <t>VZT.06.04</t>
  </si>
  <si>
    <t>Motorická těsná uzavírací klapka se servopohonem ø250 mm</t>
  </si>
  <si>
    <t>VZT.06.05</t>
  </si>
  <si>
    <t>Filtrační kazeta vč. filtrační a náhradní vložky</t>
  </si>
  <si>
    <t>VZT.06.06</t>
  </si>
  <si>
    <t>Tlumič hluku ø250/900 mm</t>
  </si>
  <si>
    <t>VZT.06.07</t>
  </si>
  <si>
    <t>Elektrický ohřívač např. ED - MBE-160 R2 - 1,4 kW</t>
  </si>
  <si>
    <t>VZT.06.08</t>
  </si>
  <si>
    <t>Protidešťová žaluzie se sítem proti ptactvu 250x250 mm včetně pozedního rámu (RAL dle architekta)</t>
  </si>
  <si>
    <t>VZT.06.09</t>
  </si>
  <si>
    <t>Krycí mřížka na potrubí ø125 mm</t>
  </si>
  <si>
    <t>VZT.06.10</t>
  </si>
  <si>
    <t>VZT.06.11</t>
  </si>
  <si>
    <t>Kruhové potrubí SPIRO vč. 30% tvarovek Ø250 mm</t>
  </si>
  <si>
    <t>VZT.06.12</t>
  </si>
  <si>
    <t>Tepelné izolace tl. 60mm - minerální plsť s hliníkovou folií napovrchu, připevňovaná na samolepící trny k potrubí</t>
  </si>
  <si>
    <t>VZT.06.13</t>
  </si>
  <si>
    <t>VZT.06.14</t>
  </si>
  <si>
    <t>Diagonální ventilátor 3-ot., např. ED - TD 500/160 3V</t>
  </si>
  <si>
    <t>VZT.06.15</t>
  </si>
  <si>
    <t>VZT.06.16</t>
  </si>
  <si>
    <t>Spojovací manžeta Ø160 mm</t>
  </si>
  <si>
    <t>VZT.06.17</t>
  </si>
  <si>
    <t>Tlumič hluku ø160/900 mm</t>
  </si>
  <si>
    <t>VZT.06.18</t>
  </si>
  <si>
    <t>Motorická těsná uzavírací klapka se servopohonem ø160 mm</t>
  </si>
  <si>
    <t>VZT.06.19</t>
  </si>
  <si>
    <t>Protidešťová stříška např. ED - RH ø100</t>
  </si>
  <si>
    <t>VZT.06.20</t>
  </si>
  <si>
    <t>Krycí mřížka na potrubí ø225 mm</t>
  </si>
  <si>
    <t>VZT.06.21</t>
  </si>
  <si>
    <t>Kruhové potrubí SPIRO vč. 30% tvarovek Ø160 mm</t>
  </si>
  <si>
    <t>VZT.06.22</t>
  </si>
  <si>
    <t>VZT.06.23</t>
  </si>
  <si>
    <t>VZT.07</t>
  </si>
  <si>
    <t>Společné</t>
  </si>
  <si>
    <t>VZT.07.01</t>
  </si>
  <si>
    <t>Požární ucpávky dle požadavku požárně-bezpečnostního řešení stavby zhotovené v rámci požárně-dělících konstrukcí (vzduchotechnické potrubí, požární uzávěry dle technických podmínek výrobce)</t>
  </si>
  <si>
    <t>VZT.08</t>
  </si>
  <si>
    <t>VZT.08.01</t>
  </si>
  <si>
    <t>Zpracování výrobně-dodavatelské dokumentace</t>
  </si>
  <si>
    <t>VZT.08.02</t>
  </si>
  <si>
    <t>Dokumentace skutečného provedení stavby, předávací dokumentace</t>
  </si>
  <si>
    <t>VZT.08.03</t>
  </si>
  <si>
    <t>Hydraulické zaregulování systémů, změření průtoků vzduchu na koncových prvcích kalibrovaným měřícím přístrojem s atestem včetně protokolu</t>
  </si>
  <si>
    <t>VZT.08.04</t>
  </si>
  <si>
    <t>Měření hluku kalibrovaným měřícím přístrojem s atestem včetně protokolu (dle požadavku DOSS)</t>
  </si>
  <si>
    <t>VZT.08.05</t>
  </si>
  <si>
    <t>Uvedení celého systému do provozu</t>
  </si>
  <si>
    <t>VZT.08.06</t>
  </si>
  <si>
    <t>Zaškolení obsluhy</t>
  </si>
  <si>
    <t>VZT.09</t>
  </si>
  <si>
    <t>Rekapitulace</t>
  </si>
  <si>
    <t>VZT.09.01</t>
  </si>
  <si>
    <t>Montáž - 20 % z dodávky</t>
  </si>
  <si>
    <t>VZT.09.02</t>
  </si>
  <si>
    <t>Doprava - 4 %</t>
  </si>
  <si>
    <t>VZT.09.03</t>
  </si>
  <si>
    <t>Kompletace - 6 %</t>
  </si>
  <si>
    <t>VZT.09.04</t>
  </si>
  <si>
    <t>Vyzkoušení - 2 %</t>
  </si>
  <si>
    <t>D.1.4c - UT</t>
  </si>
  <si>
    <t>UT - Vytápění</t>
  </si>
  <si>
    <t>Vytápění</t>
  </si>
  <si>
    <t>UT.01</t>
  </si>
  <si>
    <t>Plynový kondenzační stacionární kotel provedení C, Q = 49 kW (80/60°C), PN4. V dodávce bude neutralizační zařízení, koaxiální kotlový adaptér 100/150 a biaxiální adaptér. Regulace</t>
  </si>
  <si>
    <t>UT.02</t>
  </si>
  <si>
    <t>Přívod spalovacího vzduchu, PE potrubí DN150, včetně parotěsné izolace tl.9mm a nosné kce</t>
  </si>
  <si>
    <t>UT.03</t>
  </si>
  <si>
    <t>Odvod spalin - horizontální potrubí, PE potrubí DN100, včetně přímého kusu s kontrolním otvorem, komínové zděře, krytu komínové zděře, 3 x koleno 90° a nosné kce</t>
  </si>
  <si>
    <t>UT.04</t>
  </si>
  <si>
    <t>Odvod spalin - vertikální potrubí ve stávající komínové nerezové vložce DN200, PE potrubí DN100, včetně patního kolene, komínového poklopu a nosné kce</t>
  </si>
  <si>
    <t>UT.05</t>
  </si>
  <si>
    <t>Regulační modul pro ovládání dvou kotlů, ovládán z objektové M+R signálem 0-10V, zasílání souhrnné poruchy na M+R</t>
  </si>
  <si>
    <t>UT.06</t>
  </si>
  <si>
    <t>Centrální úpravna vody pro uzavřený teplovodní topný systém (Tmax.+80°C). PN10. Vmax. = 2m3/h; kapacita změkčení = 13m3. Výstupní tvrdost = 0,18 mmol / l, výstupní pH 8,3-9,5. Dodávka bude obsahovat: potrubní oddělovač, mechanický hrubý filtr+ochoz, mecha</t>
  </si>
  <si>
    <t>UT.07</t>
  </si>
  <si>
    <t>Automatické doplňování topného systému</t>
  </si>
  <si>
    <t>UT.08</t>
  </si>
  <si>
    <t>Oběhové čerpadlo, Ovládáno z M+R. Signalizace poruchy do M+R. Včetně tepelné izolace.</t>
  </si>
  <si>
    <t>UT.09</t>
  </si>
  <si>
    <t xml:space="preserve">Nerezová akumulační nádoba TUV o objemu 500 litrů, PN10. Hrdla pro nabíjecí okruh: 2 x DN32, SV: DN40, TUV: DN40, cirkulace: DN32. Včetně teploměru 0-120°C, jímky pro teplotní čidlo M+R, přípravy pro el.topné těleso  a tepelné izolace.</t>
  </si>
  <si>
    <t>UT.10</t>
  </si>
  <si>
    <t>Elektrické topné těleso pro nouzový ohřev TUV; Pc = 6000 W, U = 400 V, termostat a přírubový redukční set</t>
  </si>
  <si>
    <t>UT.11</t>
  </si>
  <si>
    <t>Teplovodní ocelový sběrač - rozdělovač. PN6. vypouštění DN25 včetně KK25, 1 x teploměr (0 - 120°C), 1 x návarek pro teplotní čidlo M+R, nosná ocelová konstrukce pro uchycení na zeď / nad podlahu, ochranný nátěr všech pomocných ocelových konstrukcí, základ</t>
  </si>
  <si>
    <t>UT.12</t>
  </si>
  <si>
    <t>Potrubí měděné polotvrdé 15x1 - 20x1,5; včetně všech fitinků a uchycení; spojování pájením / lisováním</t>
  </si>
  <si>
    <t>UT.13</t>
  </si>
  <si>
    <t>Potrubí ocelové DN25-DN40; včetně základního nátěru pod izolaci, všech fitinků a uchycení</t>
  </si>
  <si>
    <t>UT.14</t>
  </si>
  <si>
    <t>Potrubí PPR DN15, PN10; včetně všech fitinků a uchycení; spojování lepením</t>
  </si>
  <si>
    <t>UT.15</t>
  </si>
  <si>
    <t>Tepelná izolace z minerální vlny (λ=max.0,04 W/mK) s Al.folií o tloušťce dle Vyhl.193/2007 včetně veškerého pomocného materiálu pro Cu potrubí</t>
  </si>
  <si>
    <t>UT.16</t>
  </si>
  <si>
    <t>Tepelná izolace z minerální vlny (λ=max.0,04 W/mK) s Al.folií o tloušťce dle Vyhl.193/2007 včetně veškerého pomocného materiálu pro Fe potrubí</t>
  </si>
  <si>
    <t>UT.17</t>
  </si>
  <si>
    <t>Tepelná izolace přírubových armatur z minerální vlny s Al.folií</t>
  </si>
  <si>
    <t>UT.18</t>
  </si>
  <si>
    <t>Armatury</t>
  </si>
  <si>
    <t>UT.19</t>
  </si>
  <si>
    <t>Otopná tělesa desková</t>
  </si>
  <si>
    <t>UT.20</t>
  </si>
  <si>
    <t>Otopná tělesa lavicová</t>
  </si>
  <si>
    <t>UT.21</t>
  </si>
  <si>
    <t>Podlahové vytápění vč. S+R, termostatů a veškerého příslušenství</t>
  </si>
  <si>
    <t>UT.22</t>
  </si>
  <si>
    <t>Potrubí z trubek ocelových závitových bezešvých, spojované svařováním, včetně tvarovek, hladké ČSN 42 5715 + nátěry</t>
  </si>
  <si>
    <t>UT.23</t>
  </si>
  <si>
    <t>Doprava materiálu a přesun hmot</t>
  </si>
  <si>
    <t>h</t>
  </si>
  <si>
    <t>UT.24</t>
  </si>
  <si>
    <t>Vypuštění celého stávajícího topného systému v celém objektu + 2 x proplach upravenou vodou</t>
  </si>
  <si>
    <t>UT.25</t>
  </si>
  <si>
    <t>Napuštění topného systému upravenou vodou po mtž</t>
  </si>
  <si>
    <t>UT.26</t>
  </si>
  <si>
    <t>Proplach topného systému po mtž včetně vyčištění filtrů (opakovaně)</t>
  </si>
  <si>
    <t>UT.27</t>
  </si>
  <si>
    <t>Tlaková zkouška potrubí před provedením izolací</t>
  </si>
  <si>
    <t>UT.28</t>
  </si>
  <si>
    <t>Zaregulování průtoků</t>
  </si>
  <si>
    <t>UT.29</t>
  </si>
  <si>
    <t>Provozní zkouška, uvedení nového zdroje tepla do provozu a zaškolení obsluhy</t>
  </si>
  <si>
    <t>UT.30</t>
  </si>
  <si>
    <t>Stavební přípomoci při mtž zařízení ÚT</t>
  </si>
  <si>
    <t>UT.31</t>
  </si>
  <si>
    <t>Zkušební provoz celého systému včetně simulace havarijních stavů</t>
  </si>
  <si>
    <t>UT.32</t>
  </si>
  <si>
    <t>Zpracování dokumentace skutečného provedení stavby</t>
  </si>
  <si>
    <t>UT.33</t>
  </si>
  <si>
    <t>Zpracování dílenské PD vybraným dodavatel - úprava projektu DPS na základě konkrétních výrobků / technologie</t>
  </si>
  <si>
    <t>UT.34</t>
  </si>
  <si>
    <t>Revize instalovaného zařízení</t>
  </si>
  <si>
    <t>UT.35</t>
  </si>
  <si>
    <t>Stavební přípomoci při montáži technologie a rozvodů (prostupy, kotvení potrubí)</t>
  </si>
  <si>
    <t>UT.36</t>
  </si>
  <si>
    <t>UT.37</t>
  </si>
  <si>
    <t>Komplexní zkouška celého systému</t>
  </si>
  <si>
    <t>UT.38</t>
  </si>
  <si>
    <t>Zpracování provozního řádu kotelny</t>
  </si>
  <si>
    <t>UT.39</t>
  </si>
  <si>
    <t>UT.40</t>
  </si>
  <si>
    <t>Autorizované měření emisí nových kotlů autorizovanou osobou</t>
  </si>
  <si>
    <t>UT.41</t>
  </si>
  <si>
    <t>Požární hlídka</t>
  </si>
  <si>
    <t>D.1.4d - SIL</t>
  </si>
  <si>
    <t>SIL - SILNOPROUD</t>
  </si>
  <si>
    <t>SILNOPROUD</t>
  </si>
  <si>
    <t>SIL.01</t>
  </si>
  <si>
    <t>Svítidla včetně zdrojů, poplatku za recyklaci</t>
  </si>
  <si>
    <t>SIL.02</t>
  </si>
  <si>
    <t>Svítidla montáže</t>
  </si>
  <si>
    <t>SIL.03</t>
  </si>
  <si>
    <t>Elektroinstalace materiál</t>
  </si>
  <si>
    <t>SIL.04</t>
  </si>
  <si>
    <t>Elektroinstalace montáže</t>
  </si>
  <si>
    <t>SIL.05</t>
  </si>
  <si>
    <t>Venkovní elektroinstalace materiál</t>
  </si>
  <si>
    <t>SIL.06</t>
  </si>
  <si>
    <t>Venkovní elektroinstalace montáže</t>
  </si>
  <si>
    <t>SIL.07</t>
  </si>
  <si>
    <t>Rozvaděč materiál</t>
  </si>
  <si>
    <t>SIL.08</t>
  </si>
  <si>
    <t>Rozvaděč montáž</t>
  </si>
  <si>
    <t>SIL.09</t>
  </si>
  <si>
    <t>Ochrana bludné proudy - materiál</t>
  </si>
  <si>
    <t>SIL.10</t>
  </si>
  <si>
    <t>Ochrana bludné proudy - montáže</t>
  </si>
  <si>
    <t>SIL.11</t>
  </si>
  <si>
    <t>Podružný materiál</t>
  </si>
  <si>
    <t>D.1.4e - SLB</t>
  </si>
  <si>
    <t>SLB - SLABOPROUD</t>
  </si>
  <si>
    <t>SLABOPROUD</t>
  </si>
  <si>
    <t>SLB.01</t>
  </si>
  <si>
    <t>Strukturovaní kabeláž S.K. (data, hodiny, kamery) - materiál</t>
  </si>
  <si>
    <t>SLB.02</t>
  </si>
  <si>
    <t xml:space="preserve">Strukturovaní kabeláž S.K. (data, hodiny, kamery)  - montáže</t>
  </si>
  <si>
    <t>SLB.03</t>
  </si>
  <si>
    <t>ERO – Evakuační rozhlas - materiál</t>
  </si>
  <si>
    <t>SLB.04</t>
  </si>
  <si>
    <t>ERO – Evakuační rozhlas - montáže</t>
  </si>
  <si>
    <t>SLB.05</t>
  </si>
  <si>
    <t>Elektroinstalace slaboproud EZS materiál</t>
  </si>
  <si>
    <t>SLB.06</t>
  </si>
  <si>
    <t>Elektroinstalace slaboproud EZS montáže</t>
  </si>
  <si>
    <t>SLB.07</t>
  </si>
  <si>
    <t>Elektroinstalace slaboproud EPS materiál</t>
  </si>
  <si>
    <t>SLB.08</t>
  </si>
  <si>
    <t>Elektroinstalace slaboproud EPS montáže</t>
  </si>
  <si>
    <t>SLB.09</t>
  </si>
  <si>
    <t>D.1.4f - Plyn</t>
  </si>
  <si>
    <t xml:space="preserve">    723 - Zdravotechnika - vnitřní plynovod</t>
  </si>
  <si>
    <t>M - Práce a dodávky M</t>
  </si>
  <si>
    <t xml:space="preserve">    23-M - Montáže potrubí</t>
  </si>
  <si>
    <t xml:space="preserve">    58-M - Revize vyhrazených technických zařízení</t>
  </si>
  <si>
    <t>131201102</t>
  </si>
  <si>
    <t>Hloubení nezapažených jam a zářezů s urovnáním dna do předepsaného profilu a spádu v hornině tř. 3 přes 100 do 1 000 m3</t>
  </si>
  <si>
    <t>"venkovní plynovod" 2*1*1</t>
  </si>
  <si>
    <t>2*1*0,4</t>
  </si>
  <si>
    <t>0,8*2 "Přepočtené koeficientem množství</t>
  </si>
  <si>
    <t>2*1*0,1</t>
  </si>
  <si>
    <t>723</t>
  </si>
  <si>
    <t>Zdravotechnika - vnitřní plynovod</t>
  </si>
  <si>
    <t>723150303</t>
  </si>
  <si>
    <t>Potrubí z ocelových trubek hladkých černých spojovaných svařováním tvářených za tepla Ø 28/2,6</t>
  </si>
  <si>
    <t>723150305</t>
  </si>
  <si>
    <t>Potrubí z ocelových trubek hladkých černých spojovaných svařováním tvářených za tepla Ø 38/2,6</t>
  </si>
  <si>
    <t>723150312</t>
  </si>
  <si>
    <t>Potrubí z ocelových trubek hladkých černých spojovaných svařováním tvářených za tepla Ø 57/3,2</t>
  </si>
  <si>
    <t>2+6+8</t>
  </si>
  <si>
    <t>723150343</t>
  </si>
  <si>
    <t>Potrubí z ocelových trubek hladkých redukce - zhotovení kováním přes 1 DN DN 50/ 32</t>
  </si>
  <si>
    <t>723150369</t>
  </si>
  <si>
    <t>Potrubí z ocelových trubek hladkých chráničky Ø 89/3,6</t>
  </si>
  <si>
    <t>723160217</t>
  </si>
  <si>
    <t>Přípojky k plynoměrům spojované na závit s ochozem G 2</t>
  </si>
  <si>
    <t>723160337</t>
  </si>
  <si>
    <t>Přípojky k plynoměrům rozpěrky přípojek G 2</t>
  </si>
  <si>
    <t>723214132</t>
  </si>
  <si>
    <t>Armatury přírubové plynové filtry těleso uhlíková ocel s vypouštěcí přírubou PN 16 do 300°C (D 71 118 616) DN 20</t>
  </si>
  <si>
    <t>723221302</t>
  </si>
  <si>
    <t>Armatury s jedním závitem ventily vzorkovací rohové PN 5 vnější závit G 1/2</t>
  </si>
  <si>
    <t>723231162</t>
  </si>
  <si>
    <t>Armatury se dvěma závity kohouty kulové PN 42 do 185°C plnoprůtokové vnitřní závit těžká řada G 1/2</t>
  </si>
  <si>
    <t>723231165</t>
  </si>
  <si>
    <t>Armatury se dvěma závity kohouty kulové PN 42 do 185°C plnoprůtokové vnitřní závit těžká řada G 1 1/4</t>
  </si>
  <si>
    <t>723231167</t>
  </si>
  <si>
    <t>Armatury se dvěma závity kohouty kulové PN 42 do 185°C plnoprůtokové vnitřní závit těžká řada G 2</t>
  </si>
  <si>
    <t>723234321</t>
  </si>
  <si>
    <t>Armatury se dvěma závity středotlaké regulátory tlaku plynu dvoustupňové pro zemní plyn, výkon do 10 m3/hod</t>
  </si>
  <si>
    <t>727111118</t>
  </si>
  <si>
    <t>Protipožární trubní ucpávky předizolované kovové potrubí prostup stěnou tloušťky 100 mm požární odolnost EI 60-120 D 89</t>
  </si>
  <si>
    <t>Práce a dodávky M</t>
  </si>
  <si>
    <t>23-M</t>
  </si>
  <si>
    <t>Montáže potrubí</t>
  </si>
  <si>
    <t>230170001</t>
  </si>
  <si>
    <t>Příprava pro zkoušku těsnosti potrubí DN do 40</t>
  </si>
  <si>
    <t>230170012</t>
  </si>
  <si>
    <t>Zkouška těsnosti potrubí DN přes 40 do 80</t>
  </si>
  <si>
    <t>3+2+6+8+2</t>
  </si>
  <si>
    <t>230205042</t>
  </si>
  <si>
    <t>Montáž potrubí PE průměru do 110 mm návin nebo tyč, svařované na tupo nebo elektrospojkou Ø 63, tl. stěny 5,8 mm</t>
  </si>
  <si>
    <t>28613924</t>
  </si>
  <si>
    <t>potrubí plynovodní z PE 100+ opláštěné vrstvou z pěnového PE, SDR 11, 63x5,8 mm</t>
  </si>
  <si>
    <t>230205242</t>
  </si>
  <si>
    <t>Montáž trubních dílů PE průměru do 110 mm elektrotvarovky nebo svařované na tupo Ø 63, tl. stěny 5,8 mm</t>
  </si>
  <si>
    <t>28653055</t>
  </si>
  <si>
    <t>elektrokoleno 90° PE 100 D 63mm</t>
  </si>
  <si>
    <t>R_PL_001</t>
  </si>
  <si>
    <t>Přechodka zemní certifikovaná pro plynovody - PE 100, SDr 11, d63x5,8 - ocel 60.3x3,65, L = 435 mm, zemní provedení</t>
  </si>
  <si>
    <t>R_PL_002</t>
  </si>
  <si>
    <t>Přechodka závitová certifikovaná pro plynovody - PE 100, SDr 11, d63x5,8 - ocel 60.3x3,65, L = 200 mm, nadzemní provedení</t>
  </si>
  <si>
    <t>58-M</t>
  </si>
  <si>
    <t>Revize vyhrazených technických zařízení</t>
  </si>
  <si>
    <t>580506042</t>
  </si>
  <si>
    <t>Domovní plynovody vypracování protokolu o tlakové zkoušce</t>
  </si>
  <si>
    <t>úsek</t>
  </si>
  <si>
    <t>R_PL_003</t>
  </si>
  <si>
    <t>Východí revize plynovodu domovního NTL, včetně vypracování zprávy o revizi</t>
  </si>
  <si>
    <t>soub</t>
  </si>
  <si>
    <t>D.1.5 - Komunikace</t>
  </si>
  <si>
    <t>KOM - KOMUNIKACE</t>
  </si>
  <si>
    <t xml:space="preserve">    11 - Příprava území</t>
  </si>
  <si>
    <t xml:space="preserve">    16 - Přemístění výkopku</t>
  </si>
  <si>
    <t xml:space="preserve">    18 - Povrchové úpravy terénu</t>
  </si>
  <si>
    <t xml:space="preserve">    5a - Chodník z žulových kostek mozaika tl 300 mm</t>
  </si>
  <si>
    <t xml:space="preserve">    5b - Chodník ze zámkové dlažby tl 300 mm</t>
  </si>
  <si>
    <t xml:space="preserve">    5c - Chodník ze zatravňovací dlažby tl 300 mm</t>
  </si>
  <si>
    <t xml:space="preserve">    5d - Obruby k chodníkům</t>
  </si>
  <si>
    <t xml:space="preserve">    91 - Doplňující konstrukce a práce na pozemních komunikacích </t>
  </si>
  <si>
    <t>KOM</t>
  </si>
  <si>
    <t>KOMUNIKACE</t>
  </si>
  <si>
    <t>Příprava území</t>
  </si>
  <si>
    <t>113107213</t>
  </si>
  <si>
    <t>Odstranění podkladu z kameniva těženého tl 300 mm strojně, plocha do 200m2</t>
  </si>
  <si>
    <t>Poznámka k položce:_x000d_
odečteno z programu AutoCAD stávající povrch</t>
  </si>
  <si>
    <t>Přemístění výkopku</t>
  </si>
  <si>
    <t>167151101</t>
  </si>
  <si>
    <t>Nakládání výkopku z hornin těžitelnosti I, skupina 1-3 do 100m3</t>
  </si>
  <si>
    <t>Poznámka k položce:_x000d_
48 m3 ornice + 25,59 podklady</t>
  </si>
  <si>
    <t>162751117</t>
  </si>
  <si>
    <t>Vodorovné přemístění do 10000 m výkopku/sypaniny/ z horniny těžitelnosti I, skupiny 1-3</t>
  </si>
  <si>
    <t>171251201</t>
  </si>
  <si>
    <t>Uložení sypaniny na skládku nebo meziskládku</t>
  </si>
  <si>
    <t>171201231</t>
  </si>
  <si>
    <t>Poplatek za uložení na recyklační skládce (skládkovné) zeminy a kameniva kód odpadu 17 05 04</t>
  </si>
  <si>
    <t>Poznámka k položce:_x000d_
25,59 x 1,8</t>
  </si>
  <si>
    <t>Povrchové úpravy terénu</t>
  </si>
  <si>
    <t>182351103R</t>
  </si>
  <si>
    <t>Rozprostření a urovnání ornice v rovině nebo ve svahu sklonu do 1 : 5 při souvislé ploše do 500 m2, tl. vrsty do 200mm</t>
  </si>
  <si>
    <t>Poznámka k položce:_x000d_
rozprostření ornice tl 150 mm</t>
  </si>
  <si>
    <t>103641010</t>
  </si>
  <si>
    <t xml:space="preserve">zemina pro terénní úpravy -  ornice</t>
  </si>
  <si>
    <t>Poznámka k položce:_x000d_
48 x 1,7</t>
  </si>
  <si>
    <t>181951112</t>
  </si>
  <si>
    <t>Úprava pláně v hornině těžitelnosti 1, skupiny 1-3 se zhutněním</t>
  </si>
  <si>
    <t>5a</t>
  </si>
  <si>
    <t>Chodník z žulových kostek mozaika tl 300 mm</t>
  </si>
  <si>
    <t>564861113</t>
  </si>
  <si>
    <t>Podklad z ŠDA tl 220 mm po zhutnění</t>
  </si>
  <si>
    <t>Poznámka k položce:_x000d_
odečteno z programu AutoCAD chodník z žulových kostek</t>
  </si>
  <si>
    <t>591411111</t>
  </si>
  <si>
    <t>Kladení dlažby z mozaiky jednobarevné pro pěší do lože z kameniva</t>
  </si>
  <si>
    <t>583810040</t>
  </si>
  <si>
    <t>kostka dlažební mozaika žula 4/5/tř 1</t>
  </si>
  <si>
    <t>5b</t>
  </si>
  <si>
    <t>Chodník ze zámkové dlažby tl 300 mm</t>
  </si>
  <si>
    <t>564861111</t>
  </si>
  <si>
    <t>Podklad z ŠDA tl 200 mm po zhutnění</t>
  </si>
  <si>
    <t>Poznámka k položce:_x000d_
odečteno z programu AutoCAD chodník ze zámkové dlažby</t>
  </si>
  <si>
    <t>596211110</t>
  </si>
  <si>
    <t>Kladení zámkové dlažby tl 60 mm do drtě 40 mm, plocha do 50 m2</t>
  </si>
  <si>
    <t>596211114</t>
  </si>
  <si>
    <t>Příplatek za kombinaci dvou barev a tvarů tl 60 mm</t>
  </si>
  <si>
    <t>592450180</t>
  </si>
  <si>
    <t>dlažba zámková tvar obdelník 20 x 10 x 6 cm přírodní</t>
  </si>
  <si>
    <t>592450060</t>
  </si>
  <si>
    <t>dlažba zámková tvar obdelník 200 x 100 x 60 mm pro nevidomé červená</t>
  </si>
  <si>
    <t>5c</t>
  </si>
  <si>
    <t>Chodník ze zatravňovací dlažby tl 300 mm</t>
  </si>
  <si>
    <t>564851114</t>
  </si>
  <si>
    <t>Podklad z ŠDA tl 180 mm po zhutnění</t>
  </si>
  <si>
    <t>Poznámka k položce:_x000d_
odečteno z programu AutoCAD chodník ze zatravňovací dlažby</t>
  </si>
  <si>
    <t>596412210</t>
  </si>
  <si>
    <t>Kladení vegetační dlažby tl 80 mm do drtě 40 mm, plocha do 50 m2</t>
  </si>
  <si>
    <t>59246001R</t>
  </si>
  <si>
    <t>dlažba zatravňovací betonová 210 x 140 x 80 mm</t>
  </si>
  <si>
    <t>599432111</t>
  </si>
  <si>
    <t>Vyplnění spár dlažby drobným kamenivem</t>
  </si>
  <si>
    <t>5d</t>
  </si>
  <si>
    <t>Obruby k chodníkům</t>
  </si>
  <si>
    <t>916331112</t>
  </si>
  <si>
    <t>Osazení zahradního obrubníku stojatého s boční opěrou do lože z betonu prostého</t>
  </si>
  <si>
    <t>592170010</t>
  </si>
  <si>
    <t>obrubník betonový zahradní 1000 x 50 x 250 mm</t>
  </si>
  <si>
    <t xml:space="preserve">Doplňující konstrukce a práce na pozemních komunikacích </t>
  </si>
  <si>
    <t>935113111</t>
  </si>
  <si>
    <t>Osazení odvodňovacího polymerbetonového žlabu s krycím roštem šířky do 200 mm</t>
  </si>
  <si>
    <t>935932314</t>
  </si>
  <si>
    <t>Odvodňovací polymerbetonový žlab pro zatížení C 250 vnitřní šíře 100 mm s roštěm můstkovým z litiny</t>
  </si>
  <si>
    <t>998223011</t>
  </si>
  <si>
    <t>Přesun hmot pro pozemní komunikace s krytem dlážděným</t>
  </si>
  <si>
    <t>D.1.6 - Oplocení</t>
  </si>
  <si>
    <t xml:space="preserve">    767 - Konstrukce zámečnické</t>
  </si>
  <si>
    <t>95.001</t>
  </si>
  <si>
    <t>Oplocení typ II</t>
  </si>
  <si>
    <t>849032481</t>
  </si>
  <si>
    <t>767</t>
  </si>
  <si>
    <t>Konstrukce zámečnické</t>
  </si>
  <si>
    <t>767.001</t>
  </si>
  <si>
    <t>Oplocení typ I, vrata, vrátka</t>
  </si>
  <si>
    <t>2015591644</t>
  </si>
  <si>
    <t>D.1.7 - Sadové úpravy</t>
  </si>
  <si>
    <t>SAD - SADOVÉ ÚPRAVY</t>
  </si>
  <si>
    <t xml:space="preserve">    SAD.01 - práce</t>
  </si>
  <si>
    <t xml:space="preserve">    SAD.02 - materiál</t>
  </si>
  <si>
    <t>SAD</t>
  </si>
  <si>
    <t>SADOVÉ ÚPRAVY</t>
  </si>
  <si>
    <t>SAD.01</t>
  </si>
  <si>
    <t>práce</t>
  </si>
  <si>
    <t>167101101R00</t>
  </si>
  <si>
    <t>Nakládání výkopku z hor.1-4 v množství do 100 m3</t>
  </si>
  <si>
    <t>162701105R00</t>
  </si>
  <si>
    <t>Vodorovné přemístění výkopku do 10000 m</t>
  </si>
  <si>
    <t>181300012RA0</t>
  </si>
  <si>
    <t>Rozprostření ornice v rovině tloušťka 20 cm</t>
  </si>
  <si>
    <t>182001121R00</t>
  </si>
  <si>
    <t>Plošná úprava terénu, nerovnosti do 15 cm v rovině</t>
  </si>
  <si>
    <t>183403114R00</t>
  </si>
  <si>
    <t>Obdělání půdy kultivátorováním v rovině</t>
  </si>
  <si>
    <t>183403153R00</t>
  </si>
  <si>
    <t>Obdělání půdy hrabáním, v rovině</t>
  </si>
  <si>
    <t>185802113R00</t>
  </si>
  <si>
    <t>Hnojení umělým hnojivem v rovině</t>
  </si>
  <si>
    <t>184802111R00</t>
  </si>
  <si>
    <t>Chem. odplevelení před založ. postřikem, v rovině</t>
  </si>
  <si>
    <t>183101221R00</t>
  </si>
  <si>
    <t>Hloub. jamek s výměnou 50% půdy do 1 m3 sv.1:5</t>
  </si>
  <si>
    <t>183101213R00</t>
  </si>
  <si>
    <t>Hloub. jamek s výměnou 50% půdy do 0,05 m3, 1:5</t>
  </si>
  <si>
    <t>184102115R00</t>
  </si>
  <si>
    <t>Výsadba dřevin s balem D do 60 cm, v rovině</t>
  </si>
  <si>
    <t>184102111R00</t>
  </si>
  <si>
    <t>Výsadba dřevin s balem D do 20 cm, v rovině</t>
  </si>
  <si>
    <t>183205111R00</t>
  </si>
  <si>
    <t>Založení záhonu v rovině/svah 1 : 5, hor. 1 - 2</t>
  </si>
  <si>
    <t>184921096R00</t>
  </si>
  <si>
    <t>Mulčování rostlin tl. do 0,15 m rovina</t>
  </si>
  <si>
    <t>183204112R00</t>
  </si>
  <si>
    <t>Výsadba trvalek</t>
  </si>
  <si>
    <t>184202112R00</t>
  </si>
  <si>
    <t>Ukotvení dřeviny kůly D do 10 cm, dl. do 3 m</t>
  </si>
  <si>
    <t>180402111R00</t>
  </si>
  <si>
    <t>Založení trávníku parkového výsevem v rovině</t>
  </si>
  <si>
    <t>180407111RT2</t>
  </si>
  <si>
    <t>Položení travního koberce, vč. dodání trav. koberce</t>
  </si>
  <si>
    <t>182313101R00</t>
  </si>
  <si>
    <t>Vyplnění otvorů v tvárnicích ornicí</t>
  </si>
  <si>
    <t>180405111R00</t>
  </si>
  <si>
    <t>Založení trávníků v zatrav. tvár. výsevem v rovině</t>
  </si>
  <si>
    <t>289970111R00</t>
  </si>
  <si>
    <t>Vrstva geotextilie Geofiltex 300g/m2 vč. dodání (pod kačírek)</t>
  </si>
  <si>
    <t>631571005R00</t>
  </si>
  <si>
    <t>Násyp z kameniva těž. praného fr. 22-32 (kačírku) vč. dodání</t>
  </si>
  <si>
    <t>uložení balvanů 60-80 cm do pískového lože, vč. dodání 0,59 m3</t>
  </si>
  <si>
    <t>998231311R00</t>
  </si>
  <si>
    <t>Přesun hmot pro sadovnické a krajin. úpravy do 5km</t>
  </si>
  <si>
    <t>SAD.02</t>
  </si>
  <si>
    <t>materiál</t>
  </si>
  <si>
    <t>M.01</t>
  </si>
  <si>
    <t>substrát zahradnický, pro výměnu v jamkách</t>
  </si>
  <si>
    <t>M.02</t>
  </si>
  <si>
    <t>hnojivo Cererit (balení 10 kg)</t>
  </si>
  <si>
    <t>M.03</t>
  </si>
  <si>
    <t>herbicid Roundup Biaktiv, 4 l./ha, balení 1 l.</t>
  </si>
  <si>
    <t>l</t>
  </si>
  <si>
    <t>M.04</t>
  </si>
  <si>
    <t>kůly 6 cm průměr, 250 cm délka, vč. příček a vázacího materiálu</t>
  </si>
  <si>
    <t>M.05</t>
  </si>
  <si>
    <t>kůra mulčovací</t>
  </si>
  <si>
    <t>M.06</t>
  </si>
  <si>
    <t>Platanus acerifolia Alphen´s Globe 16-18 cm</t>
  </si>
  <si>
    <t>M.07</t>
  </si>
  <si>
    <t>Carpinus betulus Fastigiata v. 350 cm</t>
  </si>
  <si>
    <t>M.08</t>
  </si>
  <si>
    <t>Acer palmatum Atropurpureum kont. 50 l.</t>
  </si>
  <si>
    <t>M.09</t>
  </si>
  <si>
    <t>Forsythia intermedia Spectabilis kont. 2,5 l.</t>
  </si>
  <si>
    <t>M.10</t>
  </si>
  <si>
    <t>Spiraea cinerea Grefsheim kont. 2,5 l.</t>
  </si>
  <si>
    <t>M.11</t>
  </si>
  <si>
    <t>Keria japonica Plena kont. 2,5 l.</t>
  </si>
  <si>
    <t>M.12</t>
  </si>
  <si>
    <t>Cotoneaster dammerii Coral Beauty kont. 2,5 l.</t>
  </si>
  <si>
    <t>M.13</t>
  </si>
  <si>
    <t>Potentilla fruticosa Goldstar kont. 2,5 l.</t>
  </si>
  <si>
    <t>M.14</t>
  </si>
  <si>
    <t>Parthenocyssus tricuspidata kont. RK 2</t>
  </si>
  <si>
    <t>M.15</t>
  </si>
  <si>
    <t>Hedera helix kont. 2,5 l.</t>
  </si>
  <si>
    <t>M.16</t>
  </si>
  <si>
    <t>Magnolia kobus Stellata v. 80-100 cm</t>
  </si>
  <si>
    <t>M.17</t>
  </si>
  <si>
    <t>Chamaecyparis obtusa Nana Gracilis, vel. 60-80 cm</t>
  </si>
  <si>
    <t>M.18</t>
  </si>
  <si>
    <t>Pinus mugo Mini Mops , vel. 60-80 cm</t>
  </si>
  <si>
    <t>M.19</t>
  </si>
  <si>
    <t>Juniperus horizontalis Prince of Wales bal 20 cm</t>
  </si>
  <si>
    <t>M.20</t>
  </si>
  <si>
    <t>Chaenomeles japonica kont. 2,5 l.</t>
  </si>
  <si>
    <t>M.21</t>
  </si>
  <si>
    <t>Rhododendron japonicum bal 20 cm</t>
  </si>
  <si>
    <t>M.22</t>
  </si>
  <si>
    <t>Rhododendron repens-hybrid Scarlet Wonder bal 20 cm</t>
  </si>
  <si>
    <t>M.23</t>
  </si>
  <si>
    <t>Anemone japonica</t>
  </si>
  <si>
    <t>M.24</t>
  </si>
  <si>
    <t>Hosta sp.</t>
  </si>
  <si>
    <t>M.25</t>
  </si>
  <si>
    <t>Ligularia przewalski</t>
  </si>
  <si>
    <t>M.26</t>
  </si>
  <si>
    <t>Waldsteinia ternata</t>
  </si>
  <si>
    <t>D.2.1 - Gastro</t>
  </si>
  <si>
    <t>G - Recepce s občerstvením</t>
  </si>
  <si>
    <t>G</t>
  </si>
  <si>
    <t>Recepce s občerstvením</t>
  </si>
  <si>
    <t>G-01</t>
  </si>
  <si>
    <t xml:space="preserve">chladící skříň prosklenné dveře  600x600x1890</t>
  </si>
  <si>
    <t>G-02</t>
  </si>
  <si>
    <t>chladící stůl s dřezem 1850x700x900</t>
  </si>
  <si>
    <t>G-03</t>
  </si>
  <si>
    <t>kontaktní kleště panini</t>
  </si>
  <si>
    <t>G-04</t>
  </si>
  <si>
    <t>párek v rohlíku Sirman</t>
  </si>
  <si>
    <t>G-05</t>
  </si>
  <si>
    <t>dřez provozní 700x700x900</t>
  </si>
  <si>
    <t>G-06</t>
  </si>
  <si>
    <t>skřínkový pult pro uložení produktu 1000x700x900</t>
  </si>
  <si>
    <t>G-07</t>
  </si>
  <si>
    <t>skřínkový pult prodejní 1000x700x900</t>
  </si>
  <si>
    <t>G-08</t>
  </si>
  <si>
    <t>pokladní systém – DODÁ INVESTOR</t>
  </si>
  <si>
    <t>G-09</t>
  </si>
  <si>
    <t>chladící vitrina pultová 1000x700x900</t>
  </si>
  <si>
    <t>G-10</t>
  </si>
  <si>
    <t>chladící box sendvičová konstrukce izolačních panelů včetně stropu,chladírenské dveře v rámu,propojení chladícího okruhu kchj-výparník-ovládací kabel, kchj na konsoli v prostoru garáží 5100x2100x2300</t>
  </si>
  <si>
    <t>G-11</t>
  </si>
  <si>
    <t>doprava montáž</t>
  </si>
  <si>
    <t>D.2.2 - Výtah</t>
  </si>
  <si>
    <t xml:space="preserve">    33-M - Montáže dopr.zaříz.,sklad. zař. a váh</t>
  </si>
  <si>
    <t>33-M</t>
  </si>
  <si>
    <t>Montáže dopr.zaříz.,sklad. zař. a váh</t>
  </si>
  <si>
    <t>33-M.001</t>
  </si>
  <si>
    <t>Výtah osobní bezpřevodový 2 stanice / 2 nástupiště, 9 osob / 675kg, šachta ocelová konstrukce</t>
  </si>
  <si>
    <t>1205692774</t>
  </si>
  <si>
    <t>33-M.002</t>
  </si>
  <si>
    <t>Výtahová šachta prosklená ocelová konstrukce</t>
  </si>
  <si>
    <t>100049563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</si>
</sst>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10"/>
      <color rgb="FF003366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7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2" borderId="0" xfId="0" applyFont="1" applyFill="1" applyAlignment="1" applyProtection="1">
      <alignment vertical="center"/>
    </xf>
    <xf numFmtId="0" fontId="4" fillId="2" borderId="6" xfId="0" applyFont="1" applyFill="1" applyBorder="1" applyAlignment="1" applyProtection="1">
      <alignment horizontal="left" vertical="center"/>
    </xf>
    <xf numFmtId="0" fontId="0" fillId="2" borderId="7" xfId="0" applyFont="1" applyFill="1" applyBorder="1" applyAlignment="1" applyProtection="1">
      <alignment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left" vertical="center"/>
    </xf>
    <xf numFmtId="4" fontId="4" fillId="2" borderId="7" xfId="0" applyNumberFormat="1" applyFont="1" applyFill="1" applyBorder="1" applyAlignment="1" applyProtection="1">
      <alignment vertical="center"/>
    </xf>
    <xf numFmtId="0" fontId="0" fillId="2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3" borderId="6" xfId="0" applyFont="1" applyFill="1" applyBorder="1" applyAlignment="1" applyProtection="1">
      <alignment horizontal="center" vertical="center"/>
    </xf>
    <xf numFmtId="0" fontId="19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19" fillId="3" borderId="7" xfId="0" applyFont="1" applyFill="1" applyBorder="1" applyAlignment="1" applyProtection="1">
      <alignment horizontal="center" vertical="center"/>
    </xf>
    <xf numFmtId="0" fontId="19" fillId="3" borderId="7" xfId="0" applyFont="1" applyFill="1" applyBorder="1" applyAlignment="1" applyProtection="1">
      <alignment horizontal="right" vertical="center"/>
    </xf>
    <xf numFmtId="0" fontId="19" fillId="3" borderId="8" xfId="0" applyFont="1" applyFill="1" applyBorder="1" applyAlignment="1" applyProtection="1">
      <alignment horizontal="left" vertical="center"/>
    </xf>
    <xf numFmtId="0" fontId="19" fillId="3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4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5" fillId="0" borderId="0" xfId="0" applyNumberFormat="1" applyFont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9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3" borderId="0" xfId="0" applyFont="1" applyFill="1" applyAlignment="1" applyProtection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19" fillId="3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3" borderId="16" xfId="0" applyFont="1" applyFill="1" applyBorder="1" applyAlignment="1" applyProtection="1">
      <alignment horizontal="center" vertical="center" wrapText="1"/>
    </xf>
    <xf numFmtId="0" fontId="19" fillId="3" borderId="17" xfId="0" applyFont="1" applyFill="1" applyBorder="1" applyAlignment="1" applyProtection="1">
      <alignment horizontal="center" vertical="center" wrapText="1"/>
    </xf>
    <xf numFmtId="0" fontId="19" fillId="3" borderId="18" xfId="0" applyFont="1" applyFill="1" applyBorder="1" applyAlignment="1" applyProtection="1">
      <alignment horizontal="center" vertical="center" wrapText="1"/>
    </xf>
    <xf numFmtId="0" fontId="19" fillId="3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7" fillId="0" borderId="3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7" fillId="0" borderId="3" xfId="0" applyFont="1" applyBorder="1" applyAlignment="1"/>
    <xf numFmtId="0" fontId="7" fillId="0" borderId="14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vertical="center" wrapText="1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0" fillId="0" borderId="19" xfId="0" applyFont="1" applyBorder="1" applyAlignment="1" applyProtection="1">
      <alignment horizontal="left" vertical="center"/>
    </xf>
    <xf numFmtId="0" fontId="20" fillId="0" borderId="20" xfId="0" applyFont="1" applyBorder="1" applyAlignment="1" applyProtection="1">
      <alignment horizontal="center"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  <xf numFmtId="0" fontId="8" fillId="0" borderId="3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8" fillId="0" borderId="3" xfId="0" applyFont="1" applyBorder="1" applyAlignment="1">
      <alignment vertical="center"/>
    </xf>
    <xf numFmtId="0" fontId="8" fillId="0" borderId="14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horizontal="left" vertical="center"/>
    </xf>
    <xf numFmtId="0" fontId="9" fillId="0" borderId="20" xfId="0" applyFont="1" applyBorder="1" applyAlignment="1" applyProtection="1">
      <alignment vertical="center"/>
    </xf>
    <xf numFmtId="4" fontId="9" fillId="0" borderId="20" xfId="0" applyNumberFormat="1" applyFont="1" applyBorder="1" applyAlignment="1" applyProtection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 applyProtection="1">
      <alignment horizontal="left"/>
    </xf>
    <xf numFmtId="4" fontId="9" fillId="0" borderId="0" xfId="0" applyNumberFormat="1" applyFont="1" applyAlignment="1" applyProtection="1"/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0" borderId="14" xfId="0" applyFont="1" applyBorder="1" applyAlignment="1" applyProtection="1">
      <alignment horizontal="left" vertical="center"/>
    </xf>
    <xf numFmtId="0" fontId="34" fillId="0" borderId="0" xfId="0" applyFont="1" applyBorder="1" applyAlignment="1" applyProtection="1">
      <alignment horizontal="center" vertical="center"/>
    </xf>
    <xf numFmtId="0" fontId="8" fillId="0" borderId="19" xfId="0" applyFont="1" applyBorder="1" applyAlignment="1" applyProtection="1">
      <alignment vertical="center"/>
    </xf>
    <xf numFmtId="0" fontId="8" fillId="0" borderId="20" xfId="0" applyFont="1" applyBorder="1" applyAlignment="1" applyProtection="1">
      <alignment vertical="center"/>
    </xf>
    <xf numFmtId="0" fontId="8" fillId="0" borderId="21" xfId="0" applyFont="1" applyBorder="1" applyAlignment="1" applyProtection="1">
      <alignment vertical="center"/>
    </xf>
    <xf numFmtId="0" fontId="34" fillId="0" borderId="19" xfId="0" applyFont="1" applyBorder="1" applyAlignment="1" applyProtection="1">
      <alignment horizontal="left" vertical="center"/>
    </xf>
    <xf numFmtId="0" fontId="34" fillId="0" borderId="20" xfId="0" applyFont="1" applyBorder="1" applyAlignment="1" applyProtection="1">
      <alignment horizontal="center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worksheet" Target="worksheets/sheet23.xml" /><Relationship Id="rId24" Type="http://schemas.openxmlformats.org/officeDocument/2006/relationships/worksheet" Target="worksheets/sheet24.xml" /><Relationship Id="rId25" Type="http://schemas.openxmlformats.org/officeDocument/2006/relationships/worksheet" Target="worksheets/sheet25.xml" /><Relationship Id="rId26" Type="http://schemas.openxmlformats.org/officeDocument/2006/relationships/styles" Target="styles.xml" /><Relationship Id="rId27" Type="http://schemas.openxmlformats.org/officeDocument/2006/relationships/theme" Target="theme/theme1.xml" /><Relationship Id="rId28" Type="http://schemas.openxmlformats.org/officeDocument/2006/relationships/calcChain" Target="calcChain.xml" /><Relationship Id="rId2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6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7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8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9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0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drawing" Target="../drawings/drawing14.xml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drawing" Target="../drawings/drawing15.xml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drawing" Target="../drawings/drawing16.xml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drawing" Target="../drawings/drawing17.xml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drawing" Target="../drawings/drawing18.xml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drawing" Target="../drawings/drawing19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drawing" Target="../drawings/drawing20.xml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drawing" Target="../drawings/drawing21.xml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drawing" Target="../drawings/drawing22.xml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drawing" Target="../drawings/drawing23.xml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drawing" Target="../drawings/drawing24.xml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drawing" Target="../drawings/drawing25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S4" s="16" t="s">
        <v>11</v>
      </c>
    </row>
    <row r="5" s="1" customFormat="1" ht="12" customHeight="1">
      <c r="B5" s="20"/>
      <c r="C5" s="21"/>
      <c r="D5" s="24" t="s">
        <v>12</v>
      </c>
      <c r="E5" s="21"/>
      <c r="F5" s="21"/>
      <c r="G5" s="21"/>
      <c r="H5" s="21"/>
      <c r="I5" s="21"/>
      <c r="J5" s="21"/>
      <c r="K5" s="25" t="s">
        <v>13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S5" s="16" t="s">
        <v>6</v>
      </c>
    </row>
    <row r="6" s="1" customFormat="1" ht="36.96" customHeight="1">
      <c r="B6" s="20"/>
      <c r="C6" s="21"/>
      <c r="D6" s="26" t="s">
        <v>14</v>
      </c>
      <c r="E6" s="21"/>
      <c r="F6" s="21"/>
      <c r="G6" s="21"/>
      <c r="H6" s="21"/>
      <c r="I6" s="21"/>
      <c r="J6" s="21"/>
      <c r="K6" s="27" t="s">
        <v>15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S6" s="16" t="s">
        <v>6</v>
      </c>
    </row>
    <row r="7" s="1" customFormat="1" ht="12" customHeight="1">
      <c r="B7" s="20"/>
      <c r="C7" s="21"/>
      <c r="D7" s="28" t="s">
        <v>16</v>
      </c>
      <c r="E7" s="21"/>
      <c r="F7" s="21"/>
      <c r="G7" s="21"/>
      <c r="H7" s="21"/>
      <c r="I7" s="21"/>
      <c r="J7" s="21"/>
      <c r="K7" s="25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8" t="s">
        <v>17</v>
      </c>
      <c r="AL7" s="21"/>
      <c r="AM7" s="21"/>
      <c r="AN7" s="25" t="s">
        <v>1</v>
      </c>
      <c r="AO7" s="21"/>
      <c r="AP7" s="21"/>
      <c r="AQ7" s="21"/>
      <c r="AR7" s="19"/>
      <c r="BS7" s="16" t="s">
        <v>6</v>
      </c>
    </row>
    <row r="8" s="1" customFormat="1" ht="12" customHeight="1">
      <c r="B8" s="20"/>
      <c r="C8" s="21"/>
      <c r="D8" s="28" t="s">
        <v>18</v>
      </c>
      <c r="E8" s="21"/>
      <c r="F8" s="21"/>
      <c r="G8" s="21"/>
      <c r="H8" s="21"/>
      <c r="I8" s="21"/>
      <c r="J8" s="21"/>
      <c r="K8" s="25" t="s">
        <v>19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8" t="s">
        <v>20</v>
      </c>
      <c r="AL8" s="21"/>
      <c r="AM8" s="21"/>
      <c r="AN8" s="25" t="s">
        <v>21</v>
      </c>
      <c r="AO8" s="21"/>
      <c r="AP8" s="21"/>
      <c r="AQ8" s="21"/>
      <c r="AR8" s="19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S9" s="16" t="s">
        <v>6</v>
      </c>
    </row>
    <row r="10" s="1" customFormat="1" ht="12" customHeight="1">
      <c r="B10" s="20"/>
      <c r="C10" s="21"/>
      <c r="D10" s="28" t="s">
        <v>22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8" t="s">
        <v>23</v>
      </c>
      <c r="AL10" s="21"/>
      <c r="AM10" s="21"/>
      <c r="AN10" s="25" t="s">
        <v>24</v>
      </c>
      <c r="AO10" s="21"/>
      <c r="AP10" s="21"/>
      <c r="AQ10" s="21"/>
      <c r="AR10" s="19"/>
      <c r="BS10" s="16" t="s">
        <v>6</v>
      </c>
    </row>
    <row r="11" s="1" customFormat="1" ht="18.48" customHeight="1">
      <c r="B11" s="20"/>
      <c r="C11" s="21"/>
      <c r="D11" s="21"/>
      <c r="E11" s="25" t="s">
        <v>25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8" t="s">
        <v>26</v>
      </c>
      <c r="AL11" s="21"/>
      <c r="AM11" s="21"/>
      <c r="AN11" s="25" t="s">
        <v>1</v>
      </c>
      <c r="AO11" s="21"/>
      <c r="AP11" s="21"/>
      <c r="AQ11" s="21"/>
      <c r="AR11" s="19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S12" s="16" t="s">
        <v>6</v>
      </c>
    </row>
    <row r="13" s="1" customFormat="1" ht="12" customHeight="1">
      <c r="B13" s="20"/>
      <c r="C13" s="21"/>
      <c r="D13" s="28" t="s">
        <v>27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8" t="s">
        <v>23</v>
      </c>
      <c r="AL13" s="21"/>
      <c r="AM13" s="21"/>
      <c r="AN13" s="25" t="s">
        <v>1</v>
      </c>
      <c r="AO13" s="21"/>
      <c r="AP13" s="21"/>
      <c r="AQ13" s="21"/>
      <c r="AR13" s="19"/>
      <c r="BS13" s="16" t="s">
        <v>6</v>
      </c>
    </row>
    <row r="14">
      <c r="B14" s="20"/>
      <c r="C14" s="21"/>
      <c r="D14" s="21"/>
      <c r="E14" s="25" t="s">
        <v>28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8" t="s">
        <v>26</v>
      </c>
      <c r="AL14" s="21"/>
      <c r="AM14" s="21"/>
      <c r="AN14" s="25" t="s">
        <v>1</v>
      </c>
      <c r="AO14" s="21"/>
      <c r="AP14" s="21"/>
      <c r="AQ14" s="21"/>
      <c r="AR14" s="19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S15" s="16" t="s">
        <v>4</v>
      </c>
    </row>
    <row r="16" s="1" customFormat="1" ht="12" customHeight="1">
      <c r="B16" s="20"/>
      <c r="C16" s="21"/>
      <c r="D16" s="28" t="s">
        <v>29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8" t="s">
        <v>23</v>
      </c>
      <c r="AL16" s="21"/>
      <c r="AM16" s="21"/>
      <c r="AN16" s="25" t="s">
        <v>30</v>
      </c>
      <c r="AO16" s="21"/>
      <c r="AP16" s="21"/>
      <c r="AQ16" s="21"/>
      <c r="AR16" s="19"/>
      <c r="BS16" s="16" t="s">
        <v>4</v>
      </c>
    </row>
    <row r="17" s="1" customFormat="1" ht="18.48" customHeight="1">
      <c r="B17" s="20"/>
      <c r="C17" s="21"/>
      <c r="D17" s="21"/>
      <c r="E17" s="25" t="s">
        <v>31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8" t="s">
        <v>26</v>
      </c>
      <c r="AL17" s="21"/>
      <c r="AM17" s="21"/>
      <c r="AN17" s="25" t="s">
        <v>1</v>
      </c>
      <c r="AO17" s="21"/>
      <c r="AP17" s="21"/>
      <c r="AQ17" s="21"/>
      <c r="AR17" s="19"/>
      <c r="BS17" s="16" t="s">
        <v>32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S18" s="16" t="s">
        <v>6</v>
      </c>
    </row>
    <row r="19" s="1" customFormat="1" ht="12" customHeight="1">
      <c r="B19" s="20"/>
      <c r="C19" s="21"/>
      <c r="D19" s="28" t="s">
        <v>33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8" t="s">
        <v>23</v>
      </c>
      <c r="AL19" s="21"/>
      <c r="AM19" s="21"/>
      <c r="AN19" s="25" t="s">
        <v>34</v>
      </c>
      <c r="AO19" s="21"/>
      <c r="AP19" s="21"/>
      <c r="AQ19" s="21"/>
      <c r="AR19" s="19"/>
      <c r="BS19" s="16" t="s">
        <v>6</v>
      </c>
    </row>
    <row r="20" s="1" customFormat="1" ht="18.48" customHeight="1">
      <c r="B20" s="20"/>
      <c r="C20" s="21"/>
      <c r="D20" s="21"/>
      <c r="E20" s="25" t="s">
        <v>35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8" t="s">
        <v>26</v>
      </c>
      <c r="AL20" s="21"/>
      <c r="AM20" s="21"/>
      <c r="AN20" s="25" t="s">
        <v>1</v>
      </c>
      <c r="AO20" s="21"/>
      <c r="AP20" s="21"/>
      <c r="AQ20" s="21"/>
      <c r="AR20" s="19"/>
      <c r="BS20" s="16" t="s">
        <v>32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</row>
    <row r="22" s="1" customFormat="1" ht="12" customHeight="1">
      <c r="B22" s="20"/>
      <c r="C22" s="21"/>
      <c r="D22" s="28" t="s">
        <v>36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</row>
    <row r="23" s="1" customFormat="1" ht="47.25" customHeight="1">
      <c r="B23" s="20"/>
      <c r="C23" s="21"/>
      <c r="D23" s="21"/>
      <c r="E23" s="29" t="s">
        <v>37</v>
      </c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1"/>
      <c r="AP23" s="21"/>
      <c r="AQ23" s="21"/>
      <c r="AR23" s="19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</row>
    <row r="25" s="1" customFormat="1" ht="6.96" customHeight="1">
      <c r="B25" s="20"/>
      <c r="C25" s="21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21"/>
      <c r="AQ25" s="21"/>
      <c r="AR25" s="19"/>
    </row>
    <row r="26" s="2" customFormat="1" ht="25.92" customHeight="1">
      <c r="A26" s="31"/>
      <c r="B26" s="32"/>
      <c r="C26" s="33"/>
      <c r="D26" s="34" t="s">
        <v>38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6">
        <f>ROUND(AG94,2)</f>
        <v>51297231.890000001</v>
      </c>
      <c r="AL26" s="35"/>
      <c r="AM26" s="35"/>
      <c r="AN26" s="35"/>
      <c r="AO26" s="35"/>
      <c r="AP26" s="33"/>
      <c r="AQ26" s="33"/>
      <c r="AR26" s="37"/>
      <c r="BE26" s="31"/>
    </row>
    <row r="27" s="2" customFormat="1" ht="6.96" customHeight="1">
      <c r="A27" s="31"/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7"/>
      <c r="BE27" s="31"/>
    </row>
    <row r="28" s="2" customFormat="1">
      <c r="A28" s="31"/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38" t="s">
        <v>39</v>
      </c>
      <c r="M28" s="38"/>
      <c r="N28" s="38"/>
      <c r="O28" s="38"/>
      <c r="P28" s="38"/>
      <c r="Q28" s="33"/>
      <c r="R28" s="33"/>
      <c r="S28" s="33"/>
      <c r="T28" s="33"/>
      <c r="U28" s="33"/>
      <c r="V28" s="33"/>
      <c r="W28" s="38" t="s">
        <v>40</v>
      </c>
      <c r="X28" s="38"/>
      <c r="Y28" s="38"/>
      <c r="Z28" s="38"/>
      <c r="AA28" s="38"/>
      <c r="AB28" s="38"/>
      <c r="AC28" s="38"/>
      <c r="AD28" s="38"/>
      <c r="AE28" s="38"/>
      <c r="AF28" s="33"/>
      <c r="AG28" s="33"/>
      <c r="AH28" s="33"/>
      <c r="AI28" s="33"/>
      <c r="AJ28" s="33"/>
      <c r="AK28" s="38" t="s">
        <v>41</v>
      </c>
      <c r="AL28" s="38"/>
      <c r="AM28" s="38"/>
      <c r="AN28" s="38"/>
      <c r="AO28" s="38"/>
      <c r="AP28" s="33"/>
      <c r="AQ28" s="33"/>
      <c r="AR28" s="37"/>
      <c r="BE28" s="31"/>
    </row>
    <row r="29" s="3" customFormat="1" ht="14.4" customHeight="1">
      <c r="A29" s="3"/>
      <c r="B29" s="39"/>
      <c r="C29" s="40"/>
      <c r="D29" s="28" t="s">
        <v>42</v>
      </c>
      <c r="E29" s="40"/>
      <c r="F29" s="28" t="s">
        <v>43</v>
      </c>
      <c r="G29" s="40"/>
      <c r="H29" s="40"/>
      <c r="I29" s="40"/>
      <c r="J29" s="40"/>
      <c r="K29" s="40"/>
      <c r="L29" s="41">
        <v>0.20999999999999999</v>
      </c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2">
        <f>ROUND(AZ94, 2)</f>
        <v>51297231.890000001</v>
      </c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2">
        <f>ROUND(AV94, 2)</f>
        <v>10772418.699999999</v>
      </c>
      <c r="AL29" s="40"/>
      <c r="AM29" s="40"/>
      <c r="AN29" s="40"/>
      <c r="AO29" s="40"/>
      <c r="AP29" s="40"/>
      <c r="AQ29" s="40"/>
      <c r="AR29" s="43"/>
      <c r="BE29" s="3"/>
    </row>
    <row r="30" s="3" customFormat="1" ht="14.4" customHeight="1">
      <c r="A30" s="3"/>
      <c r="B30" s="39"/>
      <c r="C30" s="40"/>
      <c r="D30" s="40"/>
      <c r="E30" s="40"/>
      <c r="F30" s="28" t="s">
        <v>44</v>
      </c>
      <c r="G30" s="40"/>
      <c r="H30" s="40"/>
      <c r="I30" s="40"/>
      <c r="J30" s="40"/>
      <c r="K30" s="40"/>
      <c r="L30" s="41">
        <v>0.14999999999999999</v>
      </c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2">
        <f>ROUND(BA94, 2)</f>
        <v>0</v>
      </c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2">
        <f>ROUND(AW94, 2)</f>
        <v>0</v>
      </c>
      <c r="AL30" s="40"/>
      <c r="AM30" s="40"/>
      <c r="AN30" s="40"/>
      <c r="AO30" s="40"/>
      <c r="AP30" s="40"/>
      <c r="AQ30" s="40"/>
      <c r="AR30" s="43"/>
      <c r="BE30" s="3"/>
    </row>
    <row r="31" hidden="1" s="3" customFormat="1" ht="14.4" customHeight="1">
      <c r="A31" s="3"/>
      <c r="B31" s="39"/>
      <c r="C31" s="40"/>
      <c r="D31" s="40"/>
      <c r="E31" s="40"/>
      <c r="F31" s="28" t="s">
        <v>45</v>
      </c>
      <c r="G31" s="40"/>
      <c r="H31" s="40"/>
      <c r="I31" s="40"/>
      <c r="J31" s="40"/>
      <c r="K31" s="40"/>
      <c r="L31" s="41">
        <v>0.20999999999999999</v>
      </c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2">
        <f>ROUND(BB94, 2)</f>
        <v>0</v>
      </c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2">
        <v>0</v>
      </c>
      <c r="AL31" s="40"/>
      <c r="AM31" s="40"/>
      <c r="AN31" s="40"/>
      <c r="AO31" s="40"/>
      <c r="AP31" s="40"/>
      <c r="AQ31" s="40"/>
      <c r="AR31" s="43"/>
      <c r="BE31" s="3"/>
    </row>
    <row r="32" hidden="1" s="3" customFormat="1" ht="14.4" customHeight="1">
      <c r="A32" s="3"/>
      <c r="B32" s="39"/>
      <c r="C32" s="40"/>
      <c r="D32" s="40"/>
      <c r="E32" s="40"/>
      <c r="F32" s="28" t="s">
        <v>46</v>
      </c>
      <c r="G32" s="40"/>
      <c r="H32" s="40"/>
      <c r="I32" s="40"/>
      <c r="J32" s="40"/>
      <c r="K32" s="40"/>
      <c r="L32" s="41">
        <v>0.14999999999999999</v>
      </c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2">
        <f>ROUND(BC94, 2)</f>
        <v>0</v>
      </c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2">
        <v>0</v>
      </c>
      <c r="AL32" s="40"/>
      <c r="AM32" s="40"/>
      <c r="AN32" s="40"/>
      <c r="AO32" s="40"/>
      <c r="AP32" s="40"/>
      <c r="AQ32" s="40"/>
      <c r="AR32" s="43"/>
      <c r="BE32" s="3"/>
    </row>
    <row r="33" hidden="1" s="3" customFormat="1" ht="14.4" customHeight="1">
      <c r="A33" s="3"/>
      <c r="B33" s="39"/>
      <c r="C33" s="40"/>
      <c r="D33" s="40"/>
      <c r="E33" s="40"/>
      <c r="F33" s="28" t="s">
        <v>47</v>
      </c>
      <c r="G33" s="40"/>
      <c r="H33" s="40"/>
      <c r="I33" s="40"/>
      <c r="J33" s="40"/>
      <c r="K33" s="40"/>
      <c r="L33" s="41">
        <v>0</v>
      </c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2">
        <f>ROUND(BD94, 2)</f>
        <v>0</v>
      </c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2">
        <v>0</v>
      </c>
      <c r="AL33" s="40"/>
      <c r="AM33" s="40"/>
      <c r="AN33" s="40"/>
      <c r="AO33" s="40"/>
      <c r="AP33" s="40"/>
      <c r="AQ33" s="40"/>
      <c r="AR33" s="43"/>
      <c r="BE33" s="3"/>
    </row>
    <row r="34" s="2" customFormat="1" ht="6.96" customHeight="1">
      <c r="A34" s="31"/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7"/>
      <c r="BE34" s="31"/>
    </row>
    <row r="35" s="2" customFormat="1" ht="25.92" customHeight="1">
      <c r="A35" s="31"/>
      <c r="B35" s="32"/>
      <c r="C35" s="44"/>
      <c r="D35" s="45" t="s">
        <v>48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49</v>
      </c>
      <c r="U35" s="46"/>
      <c r="V35" s="46"/>
      <c r="W35" s="46"/>
      <c r="X35" s="48" t="s">
        <v>50</v>
      </c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9">
        <f>SUM(AK26:AK33)</f>
        <v>62069650.590000004</v>
      </c>
      <c r="AL35" s="46"/>
      <c r="AM35" s="46"/>
      <c r="AN35" s="46"/>
      <c r="AO35" s="50"/>
      <c r="AP35" s="44"/>
      <c r="AQ35" s="44"/>
      <c r="AR35" s="37"/>
      <c r="BE35" s="31"/>
    </row>
    <row r="36" s="2" customFormat="1" ht="6.96" customHeight="1">
      <c r="A36" s="31"/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7"/>
      <c r="BE36" s="31"/>
    </row>
    <row r="37" s="2" customFormat="1" ht="14.4" customHeight="1">
      <c r="A37" s="31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7"/>
      <c r="BE37" s="31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1"/>
      <c r="C49" s="52"/>
      <c r="D49" s="53" t="s">
        <v>51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3" t="s">
        <v>52</v>
      </c>
      <c r="AI49" s="54"/>
      <c r="AJ49" s="54"/>
      <c r="AK49" s="54"/>
      <c r="AL49" s="54"/>
      <c r="AM49" s="54"/>
      <c r="AN49" s="54"/>
      <c r="AO49" s="54"/>
      <c r="AP49" s="52"/>
      <c r="AQ49" s="52"/>
      <c r="AR49" s="55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1"/>
      <c r="B60" s="32"/>
      <c r="C60" s="33"/>
      <c r="D60" s="56" t="s">
        <v>53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56" t="s">
        <v>54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56" t="s">
        <v>53</v>
      </c>
      <c r="AI60" s="35"/>
      <c r="AJ60" s="35"/>
      <c r="AK60" s="35"/>
      <c r="AL60" s="35"/>
      <c r="AM60" s="56" t="s">
        <v>54</v>
      </c>
      <c r="AN60" s="35"/>
      <c r="AO60" s="35"/>
      <c r="AP60" s="33"/>
      <c r="AQ60" s="33"/>
      <c r="AR60" s="37"/>
      <c r="BE60" s="31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1"/>
      <c r="B64" s="32"/>
      <c r="C64" s="33"/>
      <c r="D64" s="53" t="s">
        <v>55</v>
      </c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3" t="s">
        <v>56</v>
      </c>
      <c r="AI64" s="57"/>
      <c r="AJ64" s="57"/>
      <c r="AK64" s="57"/>
      <c r="AL64" s="57"/>
      <c r="AM64" s="57"/>
      <c r="AN64" s="57"/>
      <c r="AO64" s="57"/>
      <c r="AP64" s="33"/>
      <c r="AQ64" s="33"/>
      <c r="AR64" s="37"/>
      <c r="BE64" s="31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1"/>
      <c r="B75" s="32"/>
      <c r="C75" s="33"/>
      <c r="D75" s="56" t="s">
        <v>53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56" t="s">
        <v>54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56" t="s">
        <v>53</v>
      </c>
      <c r="AI75" s="35"/>
      <c r="AJ75" s="35"/>
      <c r="AK75" s="35"/>
      <c r="AL75" s="35"/>
      <c r="AM75" s="56" t="s">
        <v>54</v>
      </c>
      <c r="AN75" s="35"/>
      <c r="AO75" s="35"/>
      <c r="AP75" s="33"/>
      <c r="AQ75" s="33"/>
      <c r="AR75" s="37"/>
      <c r="BE75" s="31"/>
    </row>
    <row r="76" s="2" customFormat="1">
      <c r="A76" s="31"/>
      <c r="B76" s="32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7"/>
      <c r="BE76" s="31"/>
    </row>
    <row r="77" s="2" customFormat="1" ht="6.96" customHeight="1">
      <c r="A77" s="31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37"/>
      <c r="BE77" s="31"/>
    </row>
    <row r="81" s="2" customFormat="1" ht="6.96" customHeight="1">
      <c r="A81" s="31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37"/>
      <c r="BE81" s="31"/>
    </row>
    <row r="82" s="2" customFormat="1" ht="24.96" customHeight="1">
      <c r="A82" s="31"/>
      <c r="B82" s="32"/>
      <c r="C82" s="22" t="s">
        <v>57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7"/>
      <c r="BE82" s="31"/>
    </row>
    <row r="83" s="2" customFormat="1" ht="6.96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7"/>
      <c r="BE83" s="31"/>
    </row>
    <row r="84" s="4" customFormat="1" ht="12" customHeight="1">
      <c r="A84" s="4"/>
      <c r="B84" s="62"/>
      <c r="C84" s="28" t="s">
        <v>12</v>
      </c>
      <c r="D84" s="63"/>
      <c r="E84" s="63"/>
      <c r="F84" s="63"/>
      <c r="G84" s="63"/>
      <c r="H84" s="63"/>
      <c r="I84" s="63"/>
      <c r="J84" s="63"/>
      <c r="K84" s="63"/>
      <c r="L84" s="63" t="str">
        <f>K5</f>
        <v>21022</v>
      </c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4"/>
      <c r="BE84" s="4"/>
    </row>
    <row r="85" s="5" customFormat="1" ht="36.96" customHeight="1">
      <c r="A85" s="5"/>
      <c r="B85" s="65"/>
      <c r="C85" s="66" t="s">
        <v>14</v>
      </c>
      <c r="D85" s="67"/>
      <c r="E85" s="67"/>
      <c r="F85" s="67"/>
      <c r="G85" s="67"/>
      <c r="H85" s="67"/>
      <c r="I85" s="67"/>
      <c r="J85" s="67"/>
      <c r="K85" s="67"/>
      <c r="L85" s="68" t="str">
        <f>K6</f>
        <v>Nový objekt tělocvičny, základní školy Roztoky - Žalov</v>
      </c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9"/>
      <c r="BE85" s="5"/>
    </row>
    <row r="86" s="2" customFormat="1" ht="6.96" customHeight="1">
      <c r="A86" s="31"/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7"/>
      <c r="BE86" s="31"/>
    </row>
    <row r="87" s="2" customFormat="1" ht="12" customHeight="1">
      <c r="A87" s="31"/>
      <c r="B87" s="32"/>
      <c r="C87" s="28" t="s">
        <v>18</v>
      </c>
      <c r="D87" s="33"/>
      <c r="E87" s="33"/>
      <c r="F87" s="33"/>
      <c r="G87" s="33"/>
      <c r="H87" s="33"/>
      <c r="I87" s="33"/>
      <c r="J87" s="33"/>
      <c r="K87" s="33"/>
      <c r="L87" s="70" t="str">
        <f>IF(K8="","",K8)</f>
        <v>parc.č. 2990/9, 2994/2, k.ú. Žalov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8" t="s">
        <v>20</v>
      </c>
      <c r="AJ87" s="33"/>
      <c r="AK87" s="33"/>
      <c r="AL87" s="33"/>
      <c r="AM87" s="71" t="str">
        <f>IF(AN8= "","",AN8)</f>
        <v>26. 3. 2021</v>
      </c>
      <c r="AN87" s="71"/>
      <c r="AO87" s="33"/>
      <c r="AP87" s="33"/>
      <c r="AQ87" s="33"/>
      <c r="AR87" s="37"/>
      <c r="BE87" s="31"/>
    </row>
    <row r="88" s="2" customFormat="1" ht="6.96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7"/>
      <c r="BE88" s="31"/>
    </row>
    <row r="89" s="2" customFormat="1" ht="25.65" customHeight="1">
      <c r="A89" s="31"/>
      <c r="B89" s="32"/>
      <c r="C89" s="28" t="s">
        <v>22</v>
      </c>
      <c r="D89" s="33"/>
      <c r="E89" s="33"/>
      <c r="F89" s="33"/>
      <c r="G89" s="33"/>
      <c r="H89" s="33"/>
      <c r="I89" s="33"/>
      <c r="J89" s="33"/>
      <c r="K89" s="33"/>
      <c r="L89" s="63" t="str">
        <f>IF(E11= "","",E11)</f>
        <v>Město Roztoky, nám. 5 května 2, Roztoky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8" t="s">
        <v>29</v>
      </c>
      <c r="AJ89" s="33"/>
      <c r="AK89" s="33"/>
      <c r="AL89" s="33"/>
      <c r="AM89" s="72" t="str">
        <f>IF(E17="","",E17)</f>
        <v>B.B.D. s.r.o., Rokycanova 30, 130 00, Praha 3</v>
      </c>
      <c r="AN89" s="63"/>
      <c r="AO89" s="63"/>
      <c r="AP89" s="63"/>
      <c r="AQ89" s="33"/>
      <c r="AR89" s="37"/>
      <c r="AS89" s="73" t="s">
        <v>58</v>
      </c>
      <c r="AT89" s="74"/>
      <c r="AU89" s="75"/>
      <c r="AV89" s="75"/>
      <c r="AW89" s="75"/>
      <c r="AX89" s="75"/>
      <c r="AY89" s="75"/>
      <c r="AZ89" s="75"/>
      <c r="BA89" s="75"/>
      <c r="BB89" s="75"/>
      <c r="BC89" s="75"/>
      <c r="BD89" s="76"/>
      <c r="BE89" s="31"/>
    </row>
    <row r="90" s="2" customFormat="1" ht="25.65" customHeight="1">
      <c r="A90" s="31"/>
      <c r="B90" s="32"/>
      <c r="C90" s="28" t="s">
        <v>27</v>
      </c>
      <c r="D90" s="33"/>
      <c r="E90" s="33"/>
      <c r="F90" s="33"/>
      <c r="G90" s="33"/>
      <c r="H90" s="33"/>
      <c r="I90" s="33"/>
      <c r="J90" s="33"/>
      <c r="K90" s="33"/>
      <c r="L90" s="63" t="str">
        <f>IF(E14="","",E14)</f>
        <v>bude vybrán</v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8" t="s">
        <v>33</v>
      </c>
      <c r="AJ90" s="33"/>
      <c r="AK90" s="33"/>
      <c r="AL90" s="33"/>
      <c r="AM90" s="72" t="str">
        <f>IF(E20="","",E20)</f>
        <v>NASTA GROUP s.r.o., Za Sokolovnou 92, Zdiby</v>
      </c>
      <c r="AN90" s="63"/>
      <c r="AO90" s="63"/>
      <c r="AP90" s="63"/>
      <c r="AQ90" s="33"/>
      <c r="AR90" s="37"/>
      <c r="AS90" s="77"/>
      <c r="AT90" s="78"/>
      <c r="AU90" s="79"/>
      <c r="AV90" s="79"/>
      <c r="AW90" s="79"/>
      <c r="AX90" s="79"/>
      <c r="AY90" s="79"/>
      <c r="AZ90" s="79"/>
      <c r="BA90" s="79"/>
      <c r="BB90" s="79"/>
      <c r="BC90" s="79"/>
      <c r="BD90" s="80"/>
      <c r="BE90" s="31"/>
    </row>
    <row r="91" s="2" customFormat="1" ht="10.8" customHeight="1">
      <c r="A91" s="31"/>
      <c r="B91" s="32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7"/>
      <c r="AS91" s="81"/>
      <c r="AT91" s="82"/>
      <c r="AU91" s="83"/>
      <c r="AV91" s="83"/>
      <c r="AW91" s="83"/>
      <c r="AX91" s="83"/>
      <c r="AY91" s="83"/>
      <c r="AZ91" s="83"/>
      <c r="BA91" s="83"/>
      <c r="BB91" s="83"/>
      <c r="BC91" s="83"/>
      <c r="BD91" s="84"/>
      <c r="BE91" s="31"/>
    </row>
    <row r="92" s="2" customFormat="1" ht="29.28" customHeight="1">
      <c r="A92" s="31"/>
      <c r="B92" s="32"/>
      <c r="C92" s="85" t="s">
        <v>59</v>
      </c>
      <c r="D92" s="86"/>
      <c r="E92" s="86"/>
      <c r="F92" s="86"/>
      <c r="G92" s="86"/>
      <c r="H92" s="87"/>
      <c r="I92" s="88" t="s">
        <v>60</v>
      </c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6"/>
      <c r="AA92" s="86"/>
      <c r="AB92" s="86"/>
      <c r="AC92" s="86"/>
      <c r="AD92" s="86"/>
      <c r="AE92" s="86"/>
      <c r="AF92" s="86"/>
      <c r="AG92" s="89" t="s">
        <v>61</v>
      </c>
      <c r="AH92" s="86"/>
      <c r="AI92" s="86"/>
      <c r="AJ92" s="86"/>
      <c r="AK92" s="86"/>
      <c r="AL92" s="86"/>
      <c r="AM92" s="86"/>
      <c r="AN92" s="88" t="s">
        <v>62</v>
      </c>
      <c r="AO92" s="86"/>
      <c r="AP92" s="90"/>
      <c r="AQ92" s="91" t="s">
        <v>63</v>
      </c>
      <c r="AR92" s="37"/>
      <c r="AS92" s="92" t="s">
        <v>64</v>
      </c>
      <c r="AT92" s="93" t="s">
        <v>65</v>
      </c>
      <c r="AU92" s="93" t="s">
        <v>66</v>
      </c>
      <c r="AV92" s="93" t="s">
        <v>67</v>
      </c>
      <c r="AW92" s="93" t="s">
        <v>68</v>
      </c>
      <c r="AX92" s="93" t="s">
        <v>69</v>
      </c>
      <c r="AY92" s="93" t="s">
        <v>70</v>
      </c>
      <c r="AZ92" s="93" t="s">
        <v>71</v>
      </c>
      <c r="BA92" s="93" t="s">
        <v>72</v>
      </c>
      <c r="BB92" s="93" t="s">
        <v>73</v>
      </c>
      <c r="BC92" s="93" t="s">
        <v>74</v>
      </c>
      <c r="BD92" s="94" t="s">
        <v>75</v>
      </c>
      <c r="BE92" s="31"/>
    </row>
    <row r="93" s="2" customFormat="1" ht="10.8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7"/>
      <c r="AS93" s="95"/>
      <c r="AT93" s="96"/>
      <c r="AU93" s="96"/>
      <c r="AV93" s="96"/>
      <c r="AW93" s="96"/>
      <c r="AX93" s="96"/>
      <c r="AY93" s="96"/>
      <c r="AZ93" s="96"/>
      <c r="BA93" s="96"/>
      <c r="BB93" s="96"/>
      <c r="BC93" s="96"/>
      <c r="BD93" s="97"/>
      <c r="BE93" s="31"/>
    </row>
    <row r="94" s="6" customFormat="1" ht="32.4" customHeight="1">
      <c r="A94" s="6"/>
      <c r="B94" s="98"/>
      <c r="C94" s="99" t="s">
        <v>76</v>
      </c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100"/>
      <c r="AG94" s="101">
        <f>ROUND(AG95+AG96+SUM(AG105:AG119),2)</f>
        <v>51297231.890000001</v>
      </c>
      <c r="AH94" s="101"/>
      <c r="AI94" s="101"/>
      <c r="AJ94" s="101"/>
      <c r="AK94" s="101"/>
      <c r="AL94" s="101"/>
      <c r="AM94" s="101"/>
      <c r="AN94" s="102">
        <f>SUM(AG94,AT94)</f>
        <v>62069650.590000004</v>
      </c>
      <c r="AO94" s="102"/>
      <c r="AP94" s="102"/>
      <c r="AQ94" s="103" t="s">
        <v>1</v>
      </c>
      <c r="AR94" s="104"/>
      <c r="AS94" s="105">
        <f>ROUND(AS95+AS96+SUM(AS105:AS119),2)</f>
        <v>0</v>
      </c>
      <c r="AT94" s="106">
        <f>ROUND(SUM(AV94:AW94),2)</f>
        <v>10772418.699999999</v>
      </c>
      <c r="AU94" s="107">
        <f>ROUND(AU95+AU96+SUM(AU105:AU119),5)</f>
        <v>3719.0045</v>
      </c>
      <c r="AV94" s="106">
        <f>ROUND(AZ94*L29,2)</f>
        <v>10772418.699999999</v>
      </c>
      <c r="AW94" s="106">
        <f>ROUND(BA94*L30,2)</f>
        <v>0</v>
      </c>
      <c r="AX94" s="106">
        <f>ROUND(BB94*L29,2)</f>
        <v>0</v>
      </c>
      <c r="AY94" s="106">
        <f>ROUND(BC94*L30,2)</f>
        <v>0</v>
      </c>
      <c r="AZ94" s="106">
        <f>ROUND(AZ95+AZ96+SUM(AZ105:AZ119),2)</f>
        <v>51297231.890000001</v>
      </c>
      <c r="BA94" s="106">
        <f>ROUND(BA95+BA96+SUM(BA105:BA119),2)</f>
        <v>0</v>
      </c>
      <c r="BB94" s="106">
        <f>ROUND(BB95+BB96+SUM(BB105:BB119),2)</f>
        <v>0</v>
      </c>
      <c r="BC94" s="106">
        <f>ROUND(BC95+BC96+SUM(BC105:BC119),2)</f>
        <v>0</v>
      </c>
      <c r="BD94" s="108">
        <f>ROUND(BD95+BD96+SUM(BD105:BD119),2)</f>
        <v>0</v>
      </c>
      <c r="BE94" s="6"/>
      <c r="BS94" s="109" t="s">
        <v>77</v>
      </c>
      <c r="BT94" s="109" t="s">
        <v>78</v>
      </c>
      <c r="BU94" s="110" t="s">
        <v>79</v>
      </c>
      <c r="BV94" s="109" t="s">
        <v>80</v>
      </c>
      <c r="BW94" s="109" t="s">
        <v>5</v>
      </c>
      <c r="BX94" s="109" t="s">
        <v>81</v>
      </c>
      <c r="CL94" s="109" t="s">
        <v>1</v>
      </c>
    </row>
    <row r="95" s="7" customFormat="1" ht="16.5" customHeight="1">
      <c r="A95" s="111" t="s">
        <v>82</v>
      </c>
      <c r="B95" s="112"/>
      <c r="C95" s="113"/>
      <c r="D95" s="114" t="s">
        <v>83</v>
      </c>
      <c r="E95" s="114"/>
      <c r="F95" s="114"/>
      <c r="G95" s="114"/>
      <c r="H95" s="114"/>
      <c r="I95" s="115"/>
      <c r="J95" s="114" t="s">
        <v>84</v>
      </c>
      <c r="K95" s="114"/>
      <c r="L95" s="114"/>
      <c r="M95" s="114"/>
      <c r="N95" s="114"/>
      <c r="O95" s="114"/>
      <c r="P95" s="114"/>
      <c r="Q95" s="114"/>
      <c r="R95" s="114"/>
      <c r="S95" s="114"/>
      <c r="T95" s="114"/>
      <c r="U95" s="114"/>
      <c r="V95" s="114"/>
      <c r="W95" s="114"/>
      <c r="X95" s="114"/>
      <c r="Y95" s="114"/>
      <c r="Z95" s="114"/>
      <c r="AA95" s="114"/>
      <c r="AB95" s="114"/>
      <c r="AC95" s="114"/>
      <c r="AD95" s="114"/>
      <c r="AE95" s="114"/>
      <c r="AF95" s="114"/>
      <c r="AG95" s="116">
        <f>'00 - VRN'!J30</f>
        <v>1500000</v>
      </c>
      <c r="AH95" s="115"/>
      <c r="AI95" s="115"/>
      <c r="AJ95" s="115"/>
      <c r="AK95" s="115"/>
      <c r="AL95" s="115"/>
      <c r="AM95" s="115"/>
      <c r="AN95" s="116">
        <f>SUM(AG95,AT95)</f>
        <v>1815000</v>
      </c>
      <c r="AO95" s="115"/>
      <c r="AP95" s="115"/>
      <c r="AQ95" s="117" t="s">
        <v>85</v>
      </c>
      <c r="AR95" s="118"/>
      <c r="AS95" s="119">
        <v>0</v>
      </c>
      <c r="AT95" s="120">
        <f>ROUND(SUM(AV95:AW95),2)</f>
        <v>315000</v>
      </c>
      <c r="AU95" s="121">
        <f>'00 - VRN'!P117</f>
        <v>0</v>
      </c>
      <c r="AV95" s="120">
        <f>'00 - VRN'!J33</f>
        <v>315000</v>
      </c>
      <c r="AW95" s="120">
        <f>'00 - VRN'!J34</f>
        <v>0</v>
      </c>
      <c r="AX95" s="120">
        <f>'00 - VRN'!J35</f>
        <v>0</v>
      </c>
      <c r="AY95" s="120">
        <f>'00 - VRN'!J36</f>
        <v>0</v>
      </c>
      <c r="AZ95" s="120">
        <f>'00 - VRN'!F33</f>
        <v>1500000</v>
      </c>
      <c r="BA95" s="120">
        <f>'00 - VRN'!F34</f>
        <v>0</v>
      </c>
      <c r="BB95" s="120">
        <f>'00 - VRN'!F35</f>
        <v>0</v>
      </c>
      <c r="BC95" s="120">
        <f>'00 - VRN'!F36</f>
        <v>0</v>
      </c>
      <c r="BD95" s="122">
        <f>'00 - VRN'!F37</f>
        <v>0</v>
      </c>
      <c r="BE95" s="7"/>
      <c r="BT95" s="123" t="s">
        <v>86</v>
      </c>
      <c r="BV95" s="123" t="s">
        <v>80</v>
      </c>
      <c r="BW95" s="123" t="s">
        <v>87</v>
      </c>
      <c r="BX95" s="123" t="s">
        <v>5</v>
      </c>
      <c r="CL95" s="123" t="s">
        <v>1</v>
      </c>
      <c r="CM95" s="123" t="s">
        <v>88</v>
      </c>
    </row>
    <row r="96" s="7" customFormat="1" ht="16.5" customHeight="1">
      <c r="A96" s="7"/>
      <c r="B96" s="112"/>
      <c r="C96" s="113"/>
      <c r="D96" s="114" t="s">
        <v>89</v>
      </c>
      <c r="E96" s="114"/>
      <c r="F96" s="114"/>
      <c r="G96" s="114"/>
      <c r="H96" s="114"/>
      <c r="I96" s="115"/>
      <c r="J96" s="114" t="s">
        <v>90</v>
      </c>
      <c r="K96" s="114"/>
      <c r="L96" s="114"/>
      <c r="M96" s="114"/>
      <c r="N96" s="114"/>
      <c r="O96" s="114"/>
      <c r="P96" s="114"/>
      <c r="Q96" s="114"/>
      <c r="R96" s="114"/>
      <c r="S96" s="114"/>
      <c r="T96" s="114"/>
      <c r="U96" s="114"/>
      <c r="V96" s="114"/>
      <c r="W96" s="114"/>
      <c r="X96" s="114"/>
      <c r="Y96" s="114"/>
      <c r="Z96" s="114"/>
      <c r="AA96" s="114"/>
      <c r="AB96" s="114"/>
      <c r="AC96" s="114"/>
      <c r="AD96" s="114"/>
      <c r="AE96" s="114"/>
      <c r="AF96" s="114"/>
      <c r="AG96" s="124">
        <f>ROUND(SUM(AG97:AG104),2)</f>
        <v>21866660.539999999</v>
      </c>
      <c r="AH96" s="115"/>
      <c r="AI96" s="115"/>
      <c r="AJ96" s="115"/>
      <c r="AK96" s="115"/>
      <c r="AL96" s="115"/>
      <c r="AM96" s="115"/>
      <c r="AN96" s="116">
        <f>SUM(AG96,AT96)</f>
        <v>26458659.25</v>
      </c>
      <c r="AO96" s="115"/>
      <c r="AP96" s="115"/>
      <c r="AQ96" s="117" t="s">
        <v>91</v>
      </c>
      <c r="AR96" s="118"/>
      <c r="AS96" s="119">
        <f>ROUND(SUM(AS97:AS104),2)</f>
        <v>0</v>
      </c>
      <c r="AT96" s="120">
        <f>ROUND(SUM(AV96:AW96),2)</f>
        <v>4591998.71</v>
      </c>
      <c r="AU96" s="121">
        <f>ROUND(SUM(AU97:AU104),5)</f>
        <v>0</v>
      </c>
      <c r="AV96" s="120">
        <f>ROUND(AZ96*L29,2)</f>
        <v>4591998.71</v>
      </c>
      <c r="AW96" s="120">
        <f>ROUND(BA96*L30,2)</f>
        <v>0</v>
      </c>
      <c r="AX96" s="120">
        <f>ROUND(BB96*L29,2)</f>
        <v>0</v>
      </c>
      <c r="AY96" s="120">
        <f>ROUND(BC96*L30,2)</f>
        <v>0</v>
      </c>
      <c r="AZ96" s="120">
        <f>ROUND(SUM(AZ97:AZ104),2)</f>
        <v>21866660.539999999</v>
      </c>
      <c r="BA96" s="120">
        <f>ROUND(SUM(BA97:BA104),2)</f>
        <v>0</v>
      </c>
      <c r="BB96" s="120">
        <f>ROUND(SUM(BB97:BB104),2)</f>
        <v>0</v>
      </c>
      <c r="BC96" s="120">
        <f>ROUND(SUM(BC97:BC104),2)</f>
        <v>0</v>
      </c>
      <c r="BD96" s="122">
        <f>ROUND(SUM(BD97:BD104),2)</f>
        <v>0</v>
      </c>
      <c r="BE96" s="7"/>
      <c r="BS96" s="123" t="s">
        <v>77</v>
      </c>
      <c r="BT96" s="123" t="s">
        <v>86</v>
      </c>
      <c r="BU96" s="123" t="s">
        <v>79</v>
      </c>
      <c r="BV96" s="123" t="s">
        <v>80</v>
      </c>
      <c r="BW96" s="123" t="s">
        <v>92</v>
      </c>
      <c r="BX96" s="123" t="s">
        <v>5</v>
      </c>
      <c r="CL96" s="123" t="s">
        <v>1</v>
      </c>
      <c r="CM96" s="123" t="s">
        <v>88</v>
      </c>
    </row>
    <row r="97" s="4" customFormat="1" ht="16.5" customHeight="1">
      <c r="A97" s="111" t="s">
        <v>82</v>
      </c>
      <c r="B97" s="62"/>
      <c r="C97" s="125"/>
      <c r="D97" s="125"/>
      <c r="E97" s="126" t="s">
        <v>93</v>
      </c>
      <c r="F97" s="126"/>
      <c r="G97" s="126"/>
      <c r="H97" s="126"/>
      <c r="I97" s="126"/>
      <c r="J97" s="125"/>
      <c r="K97" s="126" t="s">
        <v>94</v>
      </c>
      <c r="L97" s="126"/>
      <c r="M97" s="126"/>
      <c r="N97" s="126"/>
      <c r="O97" s="126"/>
      <c r="P97" s="126"/>
      <c r="Q97" s="126"/>
      <c r="R97" s="126"/>
      <c r="S97" s="126"/>
      <c r="T97" s="126"/>
      <c r="U97" s="126"/>
      <c r="V97" s="126"/>
      <c r="W97" s="126"/>
      <c r="X97" s="126"/>
      <c r="Y97" s="126"/>
      <c r="Z97" s="126"/>
      <c r="AA97" s="126"/>
      <c r="AB97" s="126"/>
      <c r="AC97" s="126"/>
      <c r="AD97" s="126"/>
      <c r="AE97" s="126"/>
      <c r="AF97" s="126"/>
      <c r="AG97" s="127">
        <f>'1-01 - Zemní práce'!J32</f>
        <v>2975581</v>
      </c>
      <c r="AH97" s="125"/>
      <c r="AI97" s="125"/>
      <c r="AJ97" s="125"/>
      <c r="AK97" s="125"/>
      <c r="AL97" s="125"/>
      <c r="AM97" s="125"/>
      <c r="AN97" s="127">
        <f>SUM(AG97,AT97)</f>
        <v>3600453.0099999998</v>
      </c>
      <c r="AO97" s="125"/>
      <c r="AP97" s="125"/>
      <c r="AQ97" s="128" t="s">
        <v>95</v>
      </c>
      <c r="AR97" s="64"/>
      <c r="AS97" s="129">
        <v>0</v>
      </c>
      <c r="AT97" s="130">
        <f>ROUND(SUM(AV97:AW97),2)</f>
        <v>624872.01000000001</v>
      </c>
      <c r="AU97" s="131">
        <f>'1-01 - Zemní práce'!P121</f>
        <v>0</v>
      </c>
      <c r="AV97" s="130">
        <f>'1-01 - Zemní práce'!J35</f>
        <v>624872.01000000001</v>
      </c>
      <c r="AW97" s="130">
        <f>'1-01 - Zemní práce'!J36</f>
        <v>0</v>
      </c>
      <c r="AX97" s="130">
        <f>'1-01 - Zemní práce'!J37</f>
        <v>0</v>
      </c>
      <c r="AY97" s="130">
        <f>'1-01 - Zemní práce'!J38</f>
        <v>0</v>
      </c>
      <c r="AZ97" s="130">
        <f>'1-01 - Zemní práce'!F35</f>
        <v>2975581</v>
      </c>
      <c r="BA97" s="130">
        <f>'1-01 - Zemní práce'!F36</f>
        <v>0</v>
      </c>
      <c r="BB97" s="130">
        <f>'1-01 - Zemní práce'!F37</f>
        <v>0</v>
      </c>
      <c r="BC97" s="130">
        <f>'1-01 - Zemní práce'!F38</f>
        <v>0</v>
      </c>
      <c r="BD97" s="132">
        <f>'1-01 - Zemní práce'!F39</f>
        <v>0</v>
      </c>
      <c r="BE97" s="4"/>
      <c r="BT97" s="133" t="s">
        <v>88</v>
      </c>
      <c r="BV97" s="133" t="s">
        <v>80</v>
      </c>
      <c r="BW97" s="133" t="s">
        <v>96</v>
      </c>
      <c r="BX97" s="133" t="s">
        <v>92</v>
      </c>
      <c r="CL97" s="133" t="s">
        <v>1</v>
      </c>
    </row>
    <row r="98" s="4" customFormat="1" ht="16.5" customHeight="1">
      <c r="A98" s="111" t="s">
        <v>82</v>
      </c>
      <c r="B98" s="62"/>
      <c r="C98" s="125"/>
      <c r="D98" s="125"/>
      <c r="E98" s="126" t="s">
        <v>97</v>
      </c>
      <c r="F98" s="126"/>
      <c r="G98" s="126"/>
      <c r="H98" s="126"/>
      <c r="I98" s="126"/>
      <c r="J98" s="125"/>
      <c r="K98" s="126" t="s">
        <v>98</v>
      </c>
      <c r="L98" s="126"/>
      <c r="M98" s="126"/>
      <c r="N98" s="126"/>
      <c r="O98" s="126"/>
      <c r="P98" s="126"/>
      <c r="Q98" s="126"/>
      <c r="R98" s="126"/>
      <c r="S98" s="126"/>
      <c r="T98" s="126"/>
      <c r="U98" s="126"/>
      <c r="V98" s="126"/>
      <c r="W98" s="126"/>
      <c r="X98" s="126"/>
      <c r="Y98" s="126"/>
      <c r="Z98" s="126"/>
      <c r="AA98" s="126"/>
      <c r="AB98" s="126"/>
      <c r="AC98" s="126"/>
      <c r="AD98" s="126"/>
      <c r="AE98" s="126"/>
      <c r="AF98" s="126"/>
      <c r="AG98" s="127">
        <f>'1-02 - Spodní stavba'!J32</f>
        <v>1078501</v>
      </c>
      <c r="AH98" s="125"/>
      <c r="AI98" s="125"/>
      <c r="AJ98" s="125"/>
      <c r="AK98" s="125"/>
      <c r="AL98" s="125"/>
      <c r="AM98" s="125"/>
      <c r="AN98" s="127">
        <f>SUM(AG98,AT98)</f>
        <v>1304986.21</v>
      </c>
      <c r="AO98" s="125"/>
      <c r="AP98" s="125"/>
      <c r="AQ98" s="128" t="s">
        <v>95</v>
      </c>
      <c r="AR98" s="64"/>
      <c r="AS98" s="129">
        <v>0</v>
      </c>
      <c r="AT98" s="130">
        <f>ROUND(SUM(AV98:AW98),2)</f>
        <v>226485.20999999999</v>
      </c>
      <c r="AU98" s="131">
        <f>'1-02 - Spodní stavba'!P121</f>
        <v>0</v>
      </c>
      <c r="AV98" s="130">
        <f>'1-02 - Spodní stavba'!J35</f>
        <v>226485.20999999999</v>
      </c>
      <c r="AW98" s="130">
        <f>'1-02 - Spodní stavba'!J36</f>
        <v>0</v>
      </c>
      <c r="AX98" s="130">
        <f>'1-02 - Spodní stavba'!J37</f>
        <v>0</v>
      </c>
      <c r="AY98" s="130">
        <f>'1-02 - Spodní stavba'!J38</f>
        <v>0</v>
      </c>
      <c r="AZ98" s="130">
        <f>'1-02 - Spodní stavba'!F35</f>
        <v>1078501</v>
      </c>
      <c r="BA98" s="130">
        <f>'1-02 - Spodní stavba'!F36</f>
        <v>0</v>
      </c>
      <c r="BB98" s="130">
        <f>'1-02 - Spodní stavba'!F37</f>
        <v>0</v>
      </c>
      <c r="BC98" s="130">
        <f>'1-02 - Spodní stavba'!F38</f>
        <v>0</v>
      </c>
      <c r="BD98" s="132">
        <f>'1-02 - Spodní stavba'!F39</f>
        <v>0</v>
      </c>
      <c r="BE98" s="4"/>
      <c r="BT98" s="133" t="s">
        <v>88</v>
      </c>
      <c r="BV98" s="133" t="s">
        <v>80</v>
      </c>
      <c r="BW98" s="133" t="s">
        <v>99</v>
      </c>
      <c r="BX98" s="133" t="s">
        <v>92</v>
      </c>
      <c r="CL98" s="133" t="s">
        <v>1</v>
      </c>
    </row>
    <row r="99" s="4" customFormat="1" ht="16.5" customHeight="1">
      <c r="A99" s="111" t="s">
        <v>82</v>
      </c>
      <c r="B99" s="62"/>
      <c r="C99" s="125"/>
      <c r="D99" s="125"/>
      <c r="E99" s="126" t="s">
        <v>100</v>
      </c>
      <c r="F99" s="126"/>
      <c r="G99" s="126"/>
      <c r="H99" s="126"/>
      <c r="I99" s="126"/>
      <c r="J99" s="125"/>
      <c r="K99" s="126" t="s">
        <v>101</v>
      </c>
      <c r="L99" s="126"/>
      <c r="M99" s="126"/>
      <c r="N99" s="126"/>
      <c r="O99" s="126"/>
      <c r="P99" s="126"/>
      <c r="Q99" s="126"/>
      <c r="R99" s="126"/>
      <c r="S99" s="126"/>
      <c r="T99" s="126"/>
      <c r="U99" s="126"/>
      <c r="V99" s="126"/>
      <c r="W99" s="126"/>
      <c r="X99" s="126"/>
      <c r="Y99" s="126"/>
      <c r="Z99" s="126"/>
      <c r="AA99" s="126"/>
      <c r="AB99" s="126"/>
      <c r="AC99" s="126"/>
      <c r="AD99" s="126"/>
      <c r="AE99" s="126"/>
      <c r="AF99" s="126"/>
      <c r="AG99" s="127">
        <f>'1-03 - Svislé konstrukce'!J32</f>
        <v>466327</v>
      </c>
      <c r="AH99" s="125"/>
      <c r="AI99" s="125"/>
      <c r="AJ99" s="125"/>
      <c r="AK99" s="125"/>
      <c r="AL99" s="125"/>
      <c r="AM99" s="125"/>
      <c r="AN99" s="127">
        <f>SUM(AG99,AT99)</f>
        <v>564255.67000000004</v>
      </c>
      <c r="AO99" s="125"/>
      <c r="AP99" s="125"/>
      <c r="AQ99" s="128" t="s">
        <v>95</v>
      </c>
      <c r="AR99" s="64"/>
      <c r="AS99" s="129">
        <v>0</v>
      </c>
      <c r="AT99" s="130">
        <f>ROUND(SUM(AV99:AW99),2)</f>
        <v>97928.669999999998</v>
      </c>
      <c r="AU99" s="131">
        <f>'1-03 - Svislé konstrukce'!P121</f>
        <v>0</v>
      </c>
      <c r="AV99" s="130">
        <f>'1-03 - Svislé konstrukce'!J35</f>
        <v>97928.669999999998</v>
      </c>
      <c r="AW99" s="130">
        <f>'1-03 - Svislé konstrukce'!J36</f>
        <v>0</v>
      </c>
      <c r="AX99" s="130">
        <f>'1-03 - Svislé konstrukce'!J37</f>
        <v>0</v>
      </c>
      <c r="AY99" s="130">
        <f>'1-03 - Svislé konstrukce'!J38</f>
        <v>0</v>
      </c>
      <c r="AZ99" s="130">
        <f>'1-03 - Svislé konstrukce'!F35</f>
        <v>466327</v>
      </c>
      <c r="BA99" s="130">
        <f>'1-03 - Svislé konstrukce'!F36</f>
        <v>0</v>
      </c>
      <c r="BB99" s="130">
        <f>'1-03 - Svislé konstrukce'!F37</f>
        <v>0</v>
      </c>
      <c r="BC99" s="130">
        <f>'1-03 - Svislé konstrukce'!F38</f>
        <v>0</v>
      </c>
      <c r="BD99" s="132">
        <f>'1-03 - Svislé konstrukce'!F39</f>
        <v>0</v>
      </c>
      <c r="BE99" s="4"/>
      <c r="BT99" s="133" t="s">
        <v>88</v>
      </c>
      <c r="BV99" s="133" t="s">
        <v>80</v>
      </c>
      <c r="BW99" s="133" t="s">
        <v>102</v>
      </c>
      <c r="BX99" s="133" t="s">
        <v>92</v>
      </c>
      <c r="CL99" s="133" t="s">
        <v>1</v>
      </c>
    </row>
    <row r="100" s="4" customFormat="1" ht="16.5" customHeight="1">
      <c r="A100" s="111" t="s">
        <v>82</v>
      </c>
      <c r="B100" s="62"/>
      <c r="C100" s="125"/>
      <c r="D100" s="125"/>
      <c r="E100" s="126" t="s">
        <v>103</v>
      </c>
      <c r="F100" s="126"/>
      <c r="G100" s="126"/>
      <c r="H100" s="126"/>
      <c r="I100" s="126"/>
      <c r="J100" s="125"/>
      <c r="K100" s="126" t="s">
        <v>104</v>
      </c>
      <c r="L100" s="126"/>
      <c r="M100" s="126"/>
      <c r="N100" s="126"/>
      <c r="O100" s="126"/>
      <c r="P100" s="126"/>
      <c r="Q100" s="126"/>
      <c r="R100" s="126"/>
      <c r="S100" s="126"/>
      <c r="T100" s="126"/>
      <c r="U100" s="126"/>
      <c r="V100" s="126"/>
      <c r="W100" s="126"/>
      <c r="X100" s="126"/>
      <c r="Y100" s="126"/>
      <c r="Z100" s="126"/>
      <c r="AA100" s="126"/>
      <c r="AB100" s="126"/>
      <c r="AC100" s="126"/>
      <c r="AD100" s="126"/>
      <c r="AE100" s="126"/>
      <c r="AF100" s="126"/>
      <c r="AG100" s="127">
        <f>'1-04 - Obálka objektu'!J32</f>
        <v>3626439.3599999999</v>
      </c>
      <c r="AH100" s="125"/>
      <c r="AI100" s="125"/>
      <c r="AJ100" s="125"/>
      <c r="AK100" s="125"/>
      <c r="AL100" s="125"/>
      <c r="AM100" s="125"/>
      <c r="AN100" s="127">
        <f>SUM(AG100,AT100)</f>
        <v>4387991.6299999999</v>
      </c>
      <c r="AO100" s="125"/>
      <c r="AP100" s="125"/>
      <c r="AQ100" s="128" t="s">
        <v>95</v>
      </c>
      <c r="AR100" s="64"/>
      <c r="AS100" s="129">
        <v>0</v>
      </c>
      <c r="AT100" s="130">
        <f>ROUND(SUM(AV100:AW100),2)</f>
        <v>761552.27000000002</v>
      </c>
      <c r="AU100" s="131">
        <f>'1-04 - Obálka objektu'!P129</f>
        <v>0</v>
      </c>
      <c r="AV100" s="130">
        <f>'1-04 - Obálka objektu'!J35</f>
        <v>761552.27000000002</v>
      </c>
      <c r="AW100" s="130">
        <f>'1-04 - Obálka objektu'!J36</f>
        <v>0</v>
      </c>
      <c r="AX100" s="130">
        <f>'1-04 - Obálka objektu'!J37</f>
        <v>0</v>
      </c>
      <c r="AY100" s="130">
        <f>'1-04 - Obálka objektu'!J38</f>
        <v>0</v>
      </c>
      <c r="AZ100" s="130">
        <f>'1-04 - Obálka objektu'!F35</f>
        <v>3626439.3599999999</v>
      </c>
      <c r="BA100" s="130">
        <f>'1-04 - Obálka objektu'!F36</f>
        <v>0</v>
      </c>
      <c r="BB100" s="130">
        <f>'1-04 - Obálka objektu'!F37</f>
        <v>0</v>
      </c>
      <c r="BC100" s="130">
        <f>'1-04 - Obálka objektu'!F38</f>
        <v>0</v>
      </c>
      <c r="BD100" s="132">
        <f>'1-04 - Obálka objektu'!F39</f>
        <v>0</v>
      </c>
      <c r="BE100" s="4"/>
      <c r="BT100" s="133" t="s">
        <v>88</v>
      </c>
      <c r="BV100" s="133" t="s">
        <v>80</v>
      </c>
      <c r="BW100" s="133" t="s">
        <v>105</v>
      </c>
      <c r="BX100" s="133" t="s">
        <v>92</v>
      </c>
      <c r="CL100" s="133" t="s">
        <v>1</v>
      </c>
    </row>
    <row r="101" s="4" customFormat="1" ht="16.5" customHeight="1">
      <c r="A101" s="111" t="s">
        <v>82</v>
      </c>
      <c r="B101" s="62"/>
      <c r="C101" s="125"/>
      <c r="D101" s="125"/>
      <c r="E101" s="126" t="s">
        <v>106</v>
      </c>
      <c r="F101" s="126"/>
      <c r="G101" s="126"/>
      <c r="H101" s="126"/>
      <c r="I101" s="126"/>
      <c r="J101" s="125"/>
      <c r="K101" s="126" t="s">
        <v>107</v>
      </c>
      <c r="L101" s="126"/>
      <c r="M101" s="126"/>
      <c r="N101" s="126"/>
      <c r="O101" s="126"/>
      <c r="P101" s="126"/>
      <c r="Q101" s="126"/>
      <c r="R101" s="126"/>
      <c r="S101" s="126"/>
      <c r="T101" s="126"/>
      <c r="U101" s="126"/>
      <c r="V101" s="126"/>
      <c r="W101" s="126"/>
      <c r="X101" s="126"/>
      <c r="Y101" s="126"/>
      <c r="Z101" s="126"/>
      <c r="AA101" s="126"/>
      <c r="AB101" s="126"/>
      <c r="AC101" s="126"/>
      <c r="AD101" s="126"/>
      <c r="AE101" s="126"/>
      <c r="AF101" s="126"/>
      <c r="AG101" s="127">
        <f>'1-05 - Povrchové úpravy'!J32</f>
        <v>3504375.6499999999</v>
      </c>
      <c r="AH101" s="125"/>
      <c r="AI101" s="125"/>
      <c r="AJ101" s="125"/>
      <c r="AK101" s="125"/>
      <c r="AL101" s="125"/>
      <c r="AM101" s="125"/>
      <c r="AN101" s="127">
        <f>SUM(AG101,AT101)</f>
        <v>4240294.54</v>
      </c>
      <c r="AO101" s="125"/>
      <c r="AP101" s="125"/>
      <c r="AQ101" s="128" t="s">
        <v>95</v>
      </c>
      <c r="AR101" s="64"/>
      <c r="AS101" s="129">
        <v>0</v>
      </c>
      <c r="AT101" s="130">
        <f>ROUND(SUM(AV101:AW101),2)</f>
        <v>735918.89000000001</v>
      </c>
      <c r="AU101" s="131">
        <f>'1-05 - Povrchové úpravy'!P132</f>
        <v>0</v>
      </c>
      <c r="AV101" s="130">
        <f>'1-05 - Povrchové úpravy'!J35</f>
        <v>735918.89000000001</v>
      </c>
      <c r="AW101" s="130">
        <f>'1-05 - Povrchové úpravy'!J36</f>
        <v>0</v>
      </c>
      <c r="AX101" s="130">
        <f>'1-05 - Povrchové úpravy'!J37</f>
        <v>0</v>
      </c>
      <c r="AY101" s="130">
        <f>'1-05 - Povrchové úpravy'!J38</f>
        <v>0</v>
      </c>
      <c r="AZ101" s="130">
        <f>'1-05 - Povrchové úpravy'!F35</f>
        <v>3504375.6499999999</v>
      </c>
      <c r="BA101" s="130">
        <f>'1-05 - Povrchové úpravy'!F36</f>
        <v>0</v>
      </c>
      <c r="BB101" s="130">
        <f>'1-05 - Povrchové úpravy'!F37</f>
        <v>0</v>
      </c>
      <c r="BC101" s="130">
        <f>'1-05 - Povrchové úpravy'!F38</f>
        <v>0</v>
      </c>
      <c r="BD101" s="132">
        <f>'1-05 - Povrchové úpravy'!F39</f>
        <v>0</v>
      </c>
      <c r="BE101" s="4"/>
      <c r="BT101" s="133" t="s">
        <v>88</v>
      </c>
      <c r="BV101" s="133" t="s">
        <v>80</v>
      </c>
      <c r="BW101" s="133" t="s">
        <v>108</v>
      </c>
      <c r="BX101" s="133" t="s">
        <v>92</v>
      </c>
      <c r="CL101" s="133" t="s">
        <v>1</v>
      </c>
    </row>
    <row r="102" s="4" customFormat="1" ht="16.5" customHeight="1">
      <c r="A102" s="111" t="s">
        <v>82</v>
      </c>
      <c r="B102" s="62"/>
      <c r="C102" s="125"/>
      <c r="D102" s="125"/>
      <c r="E102" s="126" t="s">
        <v>109</v>
      </c>
      <c r="F102" s="126"/>
      <c r="G102" s="126"/>
      <c r="H102" s="126"/>
      <c r="I102" s="126"/>
      <c r="J102" s="125"/>
      <c r="K102" s="126" t="s">
        <v>110</v>
      </c>
      <c r="L102" s="126"/>
      <c r="M102" s="126"/>
      <c r="N102" s="126"/>
      <c r="O102" s="126"/>
      <c r="P102" s="126"/>
      <c r="Q102" s="126"/>
      <c r="R102" s="126"/>
      <c r="S102" s="126"/>
      <c r="T102" s="126"/>
      <c r="U102" s="126"/>
      <c r="V102" s="126"/>
      <c r="W102" s="126"/>
      <c r="X102" s="126"/>
      <c r="Y102" s="126"/>
      <c r="Z102" s="126"/>
      <c r="AA102" s="126"/>
      <c r="AB102" s="126"/>
      <c r="AC102" s="126"/>
      <c r="AD102" s="126"/>
      <c r="AE102" s="126"/>
      <c r="AF102" s="126"/>
      <c r="AG102" s="127">
        <f>'1-06 - Podlahy'!J32</f>
        <v>5182380.1600000001</v>
      </c>
      <c r="AH102" s="125"/>
      <c r="AI102" s="125"/>
      <c r="AJ102" s="125"/>
      <c r="AK102" s="125"/>
      <c r="AL102" s="125"/>
      <c r="AM102" s="125"/>
      <c r="AN102" s="127">
        <f>SUM(AG102,AT102)</f>
        <v>6270679.9900000002</v>
      </c>
      <c r="AO102" s="125"/>
      <c r="AP102" s="125"/>
      <c r="AQ102" s="128" t="s">
        <v>95</v>
      </c>
      <c r="AR102" s="64"/>
      <c r="AS102" s="129">
        <v>0</v>
      </c>
      <c r="AT102" s="130">
        <f>ROUND(SUM(AV102:AW102),2)</f>
        <v>1088299.8300000001</v>
      </c>
      <c r="AU102" s="131">
        <f>'1-06 - Podlahy'!P132</f>
        <v>0</v>
      </c>
      <c r="AV102" s="130">
        <f>'1-06 - Podlahy'!J35</f>
        <v>1088299.8300000001</v>
      </c>
      <c r="AW102" s="130">
        <f>'1-06 - Podlahy'!J36</f>
        <v>0</v>
      </c>
      <c r="AX102" s="130">
        <f>'1-06 - Podlahy'!J37</f>
        <v>0</v>
      </c>
      <c r="AY102" s="130">
        <f>'1-06 - Podlahy'!J38</f>
        <v>0</v>
      </c>
      <c r="AZ102" s="130">
        <f>'1-06 - Podlahy'!F35</f>
        <v>5182380.1600000001</v>
      </c>
      <c r="BA102" s="130">
        <f>'1-06 - Podlahy'!F36</f>
        <v>0</v>
      </c>
      <c r="BB102" s="130">
        <f>'1-06 - Podlahy'!F37</f>
        <v>0</v>
      </c>
      <c r="BC102" s="130">
        <f>'1-06 - Podlahy'!F38</f>
        <v>0</v>
      </c>
      <c r="BD102" s="132">
        <f>'1-06 - Podlahy'!F39</f>
        <v>0</v>
      </c>
      <c r="BE102" s="4"/>
      <c r="BT102" s="133" t="s">
        <v>88</v>
      </c>
      <c r="BV102" s="133" t="s">
        <v>80</v>
      </c>
      <c r="BW102" s="133" t="s">
        <v>111</v>
      </c>
      <c r="BX102" s="133" t="s">
        <v>92</v>
      </c>
      <c r="CL102" s="133" t="s">
        <v>1</v>
      </c>
    </row>
    <row r="103" s="4" customFormat="1" ht="16.5" customHeight="1">
      <c r="A103" s="111" t="s">
        <v>82</v>
      </c>
      <c r="B103" s="62"/>
      <c r="C103" s="125"/>
      <c r="D103" s="125"/>
      <c r="E103" s="126" t="s">
        <v>112</v>
      </c>
      <c r="F103" s="126"/>
      <c r="G103" s="126"/>
      <c r="H103" s="126"/>
      <c r="I103" s="126"/>
      <c r="J103" s="125"/>
      <c r="K103" s="126" t="s">
        <v>113</v>
      </c>
      <c r="L103" s="126"/>
      <c r="M103" s="126"/>
      <c r="N103" s="126"/>
      <c r="O103" s="126"/>
      <c r="P103" s="126"/>
      <c r="Q103" s="126"/>
      <c r="R103" s="126"/>
      <c r="S103" s="126"/>
      <c r="T103" s="126"/>
      <c r="U103" s="126"/>
      <c r="V103" s="126"/>
      <c r="W103" s="126"/>
      <c r="X103" s="126"/>
      <c r="Y103" s="126"/>
      <c r="Z103" s="126"/>
      <c r="AA103" s="126"/>
      <c r="AB103" s="126"/>
      <c r="AC103" s="126"/>
      <c r="AD103" s="126"/>
      <c r="AE103" s="126"/>
      <c r="AF103" s="126"/>
      <c r="AG103" s="127">
        <f>'1-07 - Výrobky'!J32</f>
        <v>4465754.3700000001</v>
      </c>
      <c r="AH103" s="125"/>
      <c r="AI103" s="125"/>
      <c r="AJ103" s="125"/>
      <c r="AK103" s="125"/>
      <c r="AL103" s="125"/>
      <c r="AM103" s="125"/>
      <c r="AN103" s="127">
        <f>SUM(AG103,AT103)</f>
        <v>5403562.79</v>
      </c>
      <c r="AO103" s="125"/>
      <c r="AP103" s="125"/>
      <c r="AQ103" s="128" t="s">
        <v>95</v>
      </c>
      <c r="AR103" s="64"/>
      <c r="AS103" s="129">
        <v>0</v>
      </c>
      <c r="AT103" s="130">
        <f>ROUND(SUM(AV103:AW103),2)</f>
        <v>937808.42000000004</v>
      </c>
      <c r="AU103" s="131">
        <f>'1-07 - Výrobky'!P128</f>
        <v>0</v>
      </c>
      <c r="AV103" s="130">
        <f>'1-07 - Výrobky'!J35</f>
        <v>937808.42000000004</v>
      </c>
      <c r="AW103" s="130">
        <f>'1-07 - Výrobky'!J36</f>
        <v>0</v>
      </c>
      <c r="AX103" s="130">
        <f>'1-07 - Výrobky'!J37</f>
        <v>0</v>
      </c>
      <c r="AY103" s="130">
        <f>'1-07 - Výrobky'!J38</f>
        <v>0</v>
      </c>
      <c r="AZ103" s="130">
        <f>'1-07 - Výrobky'!F35</f>
        <v>4465754.3700000001</v>
      </c>
      <c r="BA103" s="130">
        <f>'1-07 - Výrobky'!F36</f>
        <v>0</v>
      </c>
      <c r="BB103" s="130">
        <f>'1-07 - Výrobky'!F37</f>
        <v>0</v>
      </c>
      <c r="BC103" s="130">
        <f>'1-07 - Výrobky'!F38</f>
        <v>0</v>
      </c>
      <c r="BD103" s="132">
        <f>'1-07 - Výrobky'!F39</f>
        <v>0</v>
      </c>
      <c r="BE103" s="4"/>
      <c r="BT103" s="133" t="s">
        <v>88</v>
      </c>
      <c r="BV103" s="133" t="s">
        <v>80</v>
      </c>
      <c r="BW103" s="133" t="s">
        <v>114</v>
      </c>
      <c r="BX103" s="133" t="s">
        <v>92</v>
      </c>
      <c r="CL103" s="133" t="s">
        <v>1</v>
      </c>
    </row>
    <row r="104" s="4" customFormat="1" ht="16.5" customHeight="1">
      <c r="A104" s="111" t="s">
        <v>82</v>
      </c>
      <c r="B104" s="62"/>
      <c r="C104" s="125"/>
      <c r="D104" s="125"/>
      <c r="E104" s="126" t="s">
        <v>115</v>
      </c>
      <c r="F104" s="126"/>
      <c r="G104" s="126"/>
      <c r="H104" s="126"/>
      <c r="I104" s="126"/>
      <c r="J104" s="125"/>
      <c r="K104" s="126" t="s">
        <v>116</v>
      </c>
      <c r="L104" s="126"/>
      <c r="M104" s="126"/>
      <c r="N104" s="126"/>
      <c r="O104" s="126"/>
      <c r="P104" s="126"/>
      <c r="Q104" s="126"/>
      <c r="R104" s="126"/>
      <c r="S104" s="126"/>
      <c r="T104" s="126"/>
      <c r="U104" s="126"/>
      <c r="V104" s="126"/>
      <c r="W104" s="126"/>
      <c r="X104" s="126"/>
      <c r="Y104" s="126"/>
      <c r="Z104" s="126"/>
      <c r="AA104" s="126"/>
      <c r="AB104" s="126"/>
      <c r="AC104" s="126"/>
      <c r="AD104" s="126"/>
      <c r="AE104" s="126"/>
      <c r="AF104" s="126"/>
      <c r="AG104" s="127">
        <f>'1-08 - Ostatní'!J32</f>
        <v>567302</v>
      </c>
      <c r="AH104" s="125"/>
      <c r="AI104" s="125"/>
      <c r="AJ104" s="125"/>
      <c r="AK104" s="125"/>
      <c r="AL104" s="125"/>
      <c r="AM104" s="125"/>
      <c r="AN104" s="127">
        <f>SUM(AG104,AT104)</f>
        <v>686435.42000000004</v>
      </c>
      <c r="AO104" s="125"/>
      <c r="AP104" s="125"/>
      <c r="AQ104" s="128" t="s">
        <v>95</v>
      </c>
      <c r="AR104" s="64"/>
      <c r="AS104" s="129">
        <v>0</v>
      </c>
      <c r="AT104" s="130">
        <f>ROUND(SUM(AV104:AW104),2)</f>
        <v>119133.42</v>
      </c>
      <c r="AU104" s="131">
        <f>'1-08 - Ostatní'!P121</f>
        <v>0</v>
      </c>
      <c r="AV104" s="130">
        <f>'1-08 - Ostatní'!J35</f>
        <v>119133.42</v>
      </c>
      <c r="AW104" s="130">
        <f>'1-08 - Ostatní'!J36</f>
        <v>0</v>
      </c>
      <c r="AX104" s="130">
        <f>'1-08 - Ostatní'!J37</f>
        <v>0</v>
      </c>
      <c r="AY104" s="130">
        <f>'1-08 - Ostatní'!J38</f>
        <v>0</v>
      </c>
      <c r="AZ104" s="130">
        <f>'1-08 - Ostatní'!F35</f>
        <v>567302</v>
      </c>
      <c r="BA104" s="130">
        <f>'1-08 - Ostatní'!F36</f>
        <v>0</v>
      </c>
      <c r="BB104" s="130">
        <f>'1-08 - Ostatní'!F37</f>
        <v>0</v>
      </c>
      <c r="BC104" s="130">
        <f>'1-08 - Ostatní'!F38</f>
        <v>0</v>
      </c>
      <c r="BD104" s="132">
        <f>'1-08 - Ostatní'!F39</f>
        <v>0</v>
      </c>
      <c r="BE104" s="4"/>
      <c r="BT104" s="133" t="s">
        <v>88</v>
      </c>
      <c r="BV104" s="133" t="s">
        <v>80</v>
      </c>
      <c r="BW104" s="133" t="s">
        <v>117</v>
      </c>
      <c r="BX104" s="133" t="s">
        <v>92</v>
      </c>
      <c r="CL104" s="133" t="s">
        <v>1</v>
      </c>
    </row>
    <row r="105" s="7" customFormat="1" ht="16.5" customHeight="1">
      <c r="A105" s="111" t="s">
        <v>82</v>
      </c>
      <c r="B105" s="112"/>
      <c r="C105" s="113"/>
      <c r="D105" s="114" t="s">
        <v>118</v>
      </c>
      <c r="E105" s="114"/>
      <c r="F105" s="114"/>
      <c r="G105" s="114"/>
      <c r="H105" s="114"/>
      <c r="I105" s="115"/>
      <c r="J105" s="114" t="s">
        <v>119</v>
      </c>
      <c r="K105" s="114"/>
      <c r="L105" s="114"/>
      <c r="M105" s="114"/>
      <c r="N105" s="114"/>
      <c r="O105" s="114"/>
      <c r="P105" s="114"/>
      <c r="Q105" s="114"/>
      <c r="R105" s="114"/>
      <c r="S105" s="114"/>
      <c r="T105" s="114"/>
      <c r="U105" s="114"/>
      <c r="V105" s="114"/>
      <c r="W105" s="114"/>
      <c r="X105" s="114"/>
      <c r="Y105" s="114"/>
      <c r="Z105" s="114"/>
      <c r="AA105" s="114"/>
      <c r="AB105" s="114"/>
      <c r="AC105" s="114"/>
      <c r="AD105" s="114"/>
      <c r="AE105" s="114"/>
      <c r="AF105" s="114"/>
      <c r="AG105" s="116">
        <f>'D.1.2a - Statika'!J30</f>
        <v>6886506.5599999996</v>
      </c>
      <c r="AH105" s="115"/>
      <c r="AI105" s="115"/>
      <c r="AJ105" s="115"/>
      <c r="AK105" s="115"/>
      <c r="AL105" s="115"/>
      <c r="AM105" s="115"/>
      <c r="AN105" s="116">
        <f>SUM(AG105,AT105)</f>
        <v>8332672.9399999995</v>
      </c>
      <c r="AO105" s="115"/>
      <c r="AP105" s="115"/>
      <c r="AQ105" s="117" t="s">
        <v>91</v>
      </c>
      <c r="AR105" s="118"/>
      <c r="AS105" s="119">
        <v>0</v>
      </c>
      <c r="AT105" s="120">
        <f>ROUND(SUM(AV105:AW105),2)</f>
        <v>1446166.3799999999</v>
      </c>
      <c r="AU105" s="121">
        <f>'D.1.2a - Statika'!P122</f>
        <v>3719.0044990000001</v>
      </c>
      <c r="AV105" s="120">
        <f>'D.1.2a - Statika'!J33</f>
        <v>1446166.3799999999</v>
      </c>
      <c r="AW105" s="120">
        <f>'D.1.2a - Statika'!J34</f>
        <v>0</v>
      </c>
      <c r="AX105" s="120">
        <f>'D.1.2a - Statika'!J35</f>
        <v>0</v>
      </c>
      <c r="AY105" s="120">
        <f>'D.1.2a - Statika'!J36</f>
        <v>0</v>
      </c>
      <c r="AZ105" s="120">
        <f>'D.1.2a - Statika'!F33</f>
        <v>6886506.5599999996</v>
      </c>
      <c r="BA105" s="120">
        <f>'D.1.2a - Statika'!F34</f>
        <v>0</v>
      </c>
      <c r="BB105" s="120">
        <f>'D.1.2a - Statika'!F35</f>
        <v>0</v>
      </c>
      <c r="BC105" s="120">
        <f>'D.1.2a - Statika'!F36</f>
        <v>0</v>
      </c>
      <c r="BD105" s="122">
        <f>'D.1.2a - Statika'!F37</f>
        <v>0</v>
      </c>
      <c r="BE105" s="7"/>
      <c r="BT105" s="123" t="s">
        <v>86</v>
      </c>
      <c r="BV105" s="123" t="s">
        <v>80</v>
      </c>
      <c r="BW105" s="123" t="s">
        <v>120</v>
      </c>
      <c r="BX105" s="123" t="s">
        <v>5</v>
      </c>
      <c r="CL105" s="123" t="s">
        <v>1</v>
      </c>
      <c r="CM105" s="123" t="s">
        <v>88</v>
      </c>
    </row>
    <row r="106" s="7" customFormat="1" ht="16.5" customHeight="1">
      <c r="A106" s="111" t="s">
        <v>82</v>
      </c>
      <c r="B106" s="112"/>
      <c r="C106" s="113"/>
      <c r="D106" s="114" t="s">
        <v>121</v>
      </c>
      <c r="E106" s="114"/>
      <c r="F106" s="114"/>
      <c r="G106" s="114"/>
      <c r="H106" s="114"/>
      <c r="I106" s="115"/>
      <c r="J106" s="114" t="s">
        <v>122</v>
      </c>
      <c r="K106" s="114"/>
      <c r="L106" s="114"/>
      <c r="M106" s="114"/>
      <c r="N106" s="114"/>
      <c r="O106" s="114"/>
      <c r="P106" s="114"/>
      <c r="Q106" s="114"/>
      <c r="R106" s="114"/>
      <c r="S106" s="114"/>
      <c r="T106" s="114"/>
      <c r="U106" s="114"/>
      <c r="V106" s="114"/>
      <c r="W106" s="114"/>
      <c r="X106" s="114"/>
      <c r="Y106" s="114"/>
      <c r="Z106" s="114"/>
      <c r="AA106" s="114"/>
      <c r="AB106" s="114"/>
      <c r="AC106" s="114"/>
      <c r="AD106" s="114"/>
      <c r="AE106" s="114"/>
      <c r="AF106" s="114"/>
      <c r="AG106" s="116">
        <f>'D.1.2b - Ocelové konstrukce'!J30</f>
        <v>5652262</v>
      </c>
      <c r="AH106" s="115"/>
      <c r="AI106" s="115"/>
      <c r="AJ106" s="115"/>
      <c r="AK106" s="115"/>
      <c r="AL106" s="115"/>
      <c r="AM106" s="115"/>
      <c r="AN106" s="116">
        <f>SUM(AG106,AT106)</f>
        <v>6839237.0199999996</v>
      </c>
      <c r="AO106" s="115"/>
      <c r="AP106" s="115"/>
      <c r="AQ106" s="117" t="s">
        <v>91</v>
      </c>
      <c r="AR106" s="118"/>
      <c r="AS106" s="119">
        <v>0</v>
      </c>
      <c r="AT106" s="120">
        <f>ROUND(SUM(AV106:AW106),2)</f>
        <v>1186975.02</v>
      </c>
      <c r="AU106" s="121">
        <f>'D.1.2b - Ocelové konstrukce'!P117</f>
        <v>0</v>
      </c>
      <c r="AV106" s="120">
        <f>'D.1.2b - Ocelové konstrukce'!J33</f>
        <v>1186975.02</v>
      </c>
      <c r="AW106" s="120">
        <f>'D.1.2b - Ocelové konstrukce'!J34</f>
        <v>0</v>
      </c>
      <c r="AX106" s="120">
        <f>'D.1.2b - Ocelové konstrukce'!J35</f>
        <v>0</v>
      </c>
      <c r="AY106" s="120">
        <f>'D.1.2b - Ocelové konstrukce'!J36</f>
        <v>0</v>
      </c>
      <c r="AZ106" s="120">
        <f>'D.1.2b - Ocelové konstrukce'!F33</f>
        <v>5652262</v>
      </c>
      <c r="BA106" s="120">
        <f>'D.1.2b - Ocelové konstrukce'!F34</f>
        <v>0</v>
      </c>
      <c r="BB106" s="120">
        <f>'D.1.2b - Ocelové konstrukce'!F35</f>
        <v>0</v>
      </c>
      <c r="BC106" s="120">
        <f>'D.1.2b - Ocelové konstrukce'!F36</f>
        <v>0</v>
      </c>
      <c r="BD106" s="122">
        <f>'D.1.2b - Ocelové konstrukce'!F37</f>
        <v>0</v>
      </c>
      <c r="BE106" s="7"/>
      <c r="BT106" s="123" t="s">
        <v>86</v>
      </c>
      <c r="BV106" s="123" t="s">
        <v>80</v>
      </c>
      <c r="BW106" s="123" t="s">
        <v>123</v>
      </c>
      <c r="BX106" s="123" t="s">
        <v>5</v>
      </c>
      <c r="CL106" s="123" t="s">
        <v>1</v>
      </c>
      <c r="CM106" s="123" t="s">
        <v>88</v>
      </c>
    </row>
    <row r="107" s="7" customFormat="1" ht="16.5" customHeight="1">
      <c r="A107" s="111" t="s">
        <v>82</v>
      </c>
      <c r="B107" s="112"/>
      <c r="C107" s="113"/>
      <c r="D107" s="114" t="s">
        <v>124</v>
      </c>
      <c r="E107" s="114"/>
      <c r="F107" s="114"/>
      <c r="G107" s="114"/>
      <c r="H107" s="114"/>
      <c r="I107" s="115"/>
      <c r="J107" s="114" t="s">
        <v>125</v>
      </c>
      <c r="K107" s="114"/>
      <c r="L107" s="114"/>
      <c r="M107" s="114"/>
      <c r="N107" s="114"/>
      <c r="O107" s="114"/>
      <c r="P107" s="114"/>
      <c r="Q107" s="114"/>
      <c r="R107" s="114"/>
      <c r="S107" s="114"/>
      <c r="T107" s="114"/>
      <c r="U107" s="114"/>
      <c r="V107" s="114"/>
      <c r="W107" s="114"/>
      <c r="X107" s="114"/>
      <c r="Y107" s="114"/>
      <c r="Z107" s="114"/>
      <c r="AA107" s="114"/>
      <c r="AB107" s="114"/>
      <c r="AC107" s="114"/>
      <c r="AD107" s="114"/>
      <c r="AE107" s="114"/>
      <c r="AF107" s="114"/>
      <c r="AG107" s="116">
        <f>'D.1.2c - Piloty'!J30</f>
        <v>1360360</v>
      </c>
      <c r="AH107" s="115"/>
      <c r="AI107" s="115"/>
      <c r="AJ107" s="115"/>
      <c r="AK107" s="115"/>
      <c r="AL107" s="115"/>
      <c r="AM107" s="115"/>
      <c r="AN107" s="116">
        <f>SUM(AG107,AT107)</f>
        <v>1646035.6000000001</v>
      </c>
      <c r="AO107" s="115"/>
      <c r="AP107" s="115"/>
      <c r="AQ107" s="117" t="s">
        <v>91</v>
      </c>
      <c r="AR107" s="118"/>
      <c r="AS107" s="119">
        <v>0</v>
      </c>
      <c r="AT107" s="120">
        <f>ROUND(SUM(AV107:AW107),2)</f>
        <v>285675.59999999998</v>
      </c>
      <c r="AU107" s="121">
        <f>'D.1.2c - Piloty'!P117</f>
        <v>0</v>
      </c>
      <c r="AV107" s="120">
        <f>'D.1.2c - Piloty'!J33</f>
        <v>285675.59999999998</v>
      </c>
      <c r="AW107" s="120">
        <f>'D.1.2c - Piloty'!J34</f>
        <v>0</v>
      </c>
      <c r="AX107" s="120">
        <f>'D.1.2c - Piloty'!J35</f>
        <v>0</v>
      </c>
      <c r="AY107" s="120">
        <f>'D.1.2c - Piloty'!J36</f>
        <v>0</v>
      </c>
      <c r="AZ107" s="120">
        <f>'D.1.2c - Piloty'!F33</f>
        <v>1360360</v>
      </c>
      <c r="BA107" s="120">
        <f>'D.1.2c - Piloty'!F34</f>
        <v>0</v>
      </c>
      <c r="BB107" s="120">
        <f>'D.1.2c - Piloty'!F35</f>
        <v>0</v>
      </c>
      <c r="BC107" s="120">
        <f>'D.1.2c - Piloty'!F36</f>
        <v>0</v>
      </c>
      <c r="BD107" s="122">
        <f>'D.1.2c - Piloty'!F37</f>
        <v>0</v>
      </c>
      <c r="BE107" s="7"/>
      <c r="BT107" s="123" t="s">
        <v>86</v>
      </c>
      <c r="BV107" s="123" t="s">
        <v>80</v>
      </c>
      <c r="BW107" s="123" t="s">
        <v>126</v>
      </c>
      <c r="BX107" s="123" t="s">
        <v>5</v>
      </c>
      <c r="CL107" s="123" t="s">
        <v>1</v>
      </c>
      <c r="CM107" s="123" t="s">
        <v>88</v>
      </c>
    </row>
    <row r="108" s="7" customFormat="1" ht="16.5" customHeight="1">
      <c r="A108" s="111" t="s">
        <v>82</v>
      </c>
      <c r="B108" s="112"/>
      <c r="C108" s="113"/>
      <c r="D108" s="114" t="s">
        <v>127</v>
      </c>
      <c r="E108" s="114"/>
      <c r="F108" s="114"/>
      <c r="G108" s="114"/>
      <c r="H108" s="114"/>
      <c r="I108" s="115"/>
      <c r="J108" s="114" t="s">
        <v>128</v>
      </c>
      <c r="K108" s="114"/>
      <c r="L108" s="114"/>
      <c r="M108" s="114"/>
      <c r="N108" s="114"/>
      <c r="O108" s="114"/>
      <c r="P108" s="114"/>
      <c r="Q108" s="114"/>
      <c r="R108" s="114"/>
      <c r="S108" s="114"/>
      <c r="T108" s="114"/>
      <c r="U108" s="114"/>
      <c r="V108" s="114"/>
      <c r="W108" s="114"/>
      <c r="X108" s="114"/>
      <c r="Y108" s="114"/>
      <c r="Z108" s="114"/>
      <c r="AA108" s="114"/>
      <c r="AB108" s="114"/>
      <c r="AC108" s="114"/>
      <c r="AD108" s="114"/>
      <c r="AE108" s="114"/>
      <c r="AF108" s="114"/>
      <c r="AG108" s="116">
        <f>'D.1.3 - PBŘ'!J30</f>
        <v>33500</v>
      </c>
      <c r="AH108" s="115"/>
      <c r="AI108" s="115"/>
      <c r="AJ108" s="115"/>
      <c r="AK108" s="115"/>
      <c r="AL108" s="115"/>
      <c r="AM108" s="115"/>
      <c r="AN108" s="116">
        <f>SUM(AG108,AT108)</f>
        <v>40535</v>
      </c>
      <c r="AO108" s="115"/>
      <c r="AP108" s="115"/>
      <c r="AQ108" s="117" t="s">
        <v>91</v>
      </c>
      <c r="AR108" s="118"/>
      <c r="AS108" s="119">
        <v>0</v>
      </c>
      <c r="AT108" s="120">
        <f>ROUND(SUM(AV108:AW108),2)</f>
        <v>7035</v>
      </c>
      <c r="AU108" s="121">
        <f>'D.1.3 - PBŘ'!P118</f>
        <v>0</v>
      </c>
      <c r="AV108" s="120">
        <f>'D.1.3 - PBŘ'!J33</f>
        <v>7035</v>
      </c>
      <c r="AW108" s="120">
        <f>'D.1.3 - PBŘ'!J34</f>
        <v>0</v>
      </c>
      <c r="AX108" s="120">
        <f>'D.1.3 - PBŘ'!J35</f>
        <v>0</v>
      </c>
      <c r="AY108" s="120">
        <f>'D.1.3 - PBŘ'!J36</f>
        <v>0</v>
      </c>
      <c r="AZ108" s="120">
        <f>'D.1.3 - PBŘ'!F33</f>
        <v>33500</v>
      </c>
      <c r="BA108" s="120">
        <f>'D.1.3 - PBŘ'!F34</f>
        <v>0</v>
      </c>
      <c r="BB108" s="120">
        <f>'D.1.3 - PBŘ'!F35</f>
        <v>0</v>
      </c>
      <c r="BC108" s="120">
        <f>'D.1.3 - PBŘ'!F36</f>
        <v>0</v>
      </c>
      <c r="BD108" s="122">
        <f>'D.1.3 - PBŘ'!F37</f>
        <v>0</v>
      </c>
      <c r="BE108" s="7"/>
      <c r="BT108" s="123" t="s">
        <v>86</v>
      </c>
      <c r="BV108" s="123" t="s">
        <v>80</v>
      </c>
      <c r="BW108" s="123" t="s">
        <v>129</v>
      </c>
      <c r="BX108" s="123" t="s">
        <v>5</v>
      </c>
      <c r="CL108" s="123" t="s">
        <v>1</v>
      </c>
      <c r="CM108" s="123" t="s">
        <v>88</v>
      </c>
    </row>
    <row r="109" s="7" customFormat="1" ht="16.5" customHeight="1">
      <c r="A109" s="111" t="s">
        <v>82</v>
      </c>
      <c r="B109" s="112"/>
      <c r="C109" s="113"/>
      <c r="D109" s="114" t="s">
        <v>130</v>
      </c>
      <c r="E109" s="114"/>
      <c r="F109" s="114"/>
      <c r="G109" s="114"/>
      <c r="H109" s="114"/>
      <c r="I109" s="115"/>
      <c r="J109" s="114" t="s">
        <v>131</v>
      </c>
      <c r="K109" s="114"/>
      <c r="L109" s="114"/>
      <c r="M109" s="114"/>
      <c r="N109" s="114"/>
      <c r="O109" s="114"/>
      <c r="P109" s="114"/>
      <c r="Q109" s="114"/>
      <c r="R109" s="114"/>
      <c r="S109" s="114"/>
      <c r="T109" s="114"/>
      <c r="U109" s="114"/>
      <c r="V109" s="114"/>
      <c r="W109" s="114"/>
      <c r="X109" s="114"/>
      <c r="Y109" s="114"/>
      <c r="Z109" s="114"/>
      <c r="AA109" s="114"/>
      <c r="AB109" s="114"/>
      <c r="AC109" s="114"/>
      <c r="AD109" s="114"/>
      <c r="AE109" s="114"/>
      <c r="AF109" s="114"/>
      <c r="AG109" s="116">
        <f>'D.1.4a - ZTI'!J30</f>
        <v>1598706.1699999999</v>
      </c>
      <c r="AH109" s="115"/>
      <c r="AI109" s="115"/>
      <c r="AJ109" s="115"/>
      <c r="AK109" s="115"/>
      <c r="AL109" s="115"/>
      <c r="AM109" s="115"/>
      <c r="AN109" s="116">
        <f>SUM(AG109,AT109)</f>
        <v>1934434.47</v>
      </c>
      <c r="AO109" s="115"/>
      <c r="AP109" s="115"/>
      <c r="AQ109" s="117" t="s">
        <v>91</v>
      </c>
      <c r="AR109" s="118"/>
      <c r="AS109" s="119">
        <v>0</v>
      </c>
      <c r="AT109" s="120">
        <f>ROUND(SUM(AV109:AW109),2)</f>
        <v>335728.29999999999</v>
      </c>
      <c r="AU109" s="121">
        <f>'D.1.4a - ZTI'!P130</f>
        <v>0</v>
      </c>
      <c r="AV109" s="120">
        <f>'D.1.4a - ZTI'!J33</f>
        <v>335728.29999999999</v>
      </c>
      <c r="AW109" s="120">
        <f>'D.1.4a - ZTI'!J34</f>
        <v>0</v>
      </c>
      <c r="AX109" s="120">
        <f>'D.1.4a - ZTI'!J35</f>
        <v>0</v>
      </c>
      <c r="AY109" s="120">
        <f>'D.1.4a - ZTI'!J36</f>
        <v>0</v>
      </c>
      <c r="AZ109" s="120">
        <f>'D.1.4a - ZTI'!F33</f>
        <v>1598706.1699999999</v>
      </c>
      <c r="BA109" s="120">
        <f>'D.1.4a - ZTI'!F34</f>
        <v>0</v>
      </c>
      <c r="BB109" s="120">
        <f>'D.1.4a - ZTI'!F35</f>
        <v>0</v>
      </c>
      <c r="BC109" s="120">
        <f>'D.1.4a - ZTI'!F36</f>
        <v>0</v>
      </c>
      <c r="BD109" s="122">
        <f>'D.1.4a - ZTI'!F37</f>
        <v>0</v>
      </c>
      <c r="BE109" s="7"/>
      <c r="BT109" s="123" t="s">
        <v>86</v>
      </c>
      <c r="BV109" s="123" t="s">
        <v>80</v>
      </c>
      <c r="BW109" s="123" t="s">
        <v>132</v>
      </c>
      <c r="BX109" s="123" t="s">
        <v>5</v>
      </c>
      <c r="CL109" s="123" t="s">
        <v>1</v>
      </c>
      <c r="CM109" s="123" t="s">
        <v>88</v>
      </c>
    </row>
    <row r="110" s="7" customFormat="1" ht="16.5" customHeight="1">
      <c r="A110" s="111" t="s">
        <v>82</v>
      </c>
      <c r="B110" s="112"/>
      <c r="C110" s="113"/>
      <c r="D110" s="114" t="s">
        <v>133</v>
      </c>
      <c r="E110" s="114"/>
      <c r="F110" s="114"/>
      <c r="G110" s="114"/>
      <c r="H110" s="114"/>
      <c r="I110" s="115"/>
      <c r="J110" s="114" t="s">
        <v>134</v>
      </c>
      <c r="K110" s="114"/>
      <c r="L110" s="114"/>
      <c r="M110" s="114"/>
      <c r="N110" s="114"/>
      <c r="O110" s="114"/>
      <c r="P110" s="114"/>
      <c r="Q110" s="114"/>
      <c r="R110" s="114"/>
      <c r="S110" s="114"/>
      <c r="T110" s="114"/>
      <c r="U110" s="114"/>
      <c r="V110" s="114"/>
      <c r="W110" s="114"/>
      <c r="X110" s="114"/>
      <c r="Y110" s="114"/>
      <c r="Z110" s="114"/>
      <c r="AA110" s="114"/>
      <c r="AB110" s="114"/>
      <c r="AC110" s="114"/>
      <c r="AD110" s="114"/>
      <c r="AE110" s="114"/>
      <c r="AF110" s="114"/>
      <c r="AG110" s="116">
        <f>'D.1.4b - VZT'!J30</f>
        <v>2897842.1499999999</v>
      </c>
      <c r="AH110" s="115"/>
      <c r="AI110" s="115"/>
      <c r="AJ110" s="115"/>
      <c r="AK110" s="115"/>
      <c r="AL110" s="115"/>
      <c r="AM110" s="115"/>
      <c r="AN110" s="116">
        <f>SUM(AG110,AT110)</f>
        <v>3506389</v>
      </c>
      <c r="AO110" s="115"/>
      <c r="AP110" s="115"/>
      <c r="AQ110" s="117" t="s">
        <v>91</v>
      </c>
      <c r="AR110" s="118"/>
      <c r="AS110" s="119">
        <v>0</v>
      </c>
      <c r="AT110" s="120">
        <f>ROUND(SUM(AV110:AW110),2)</f>
        <v>608546.84999999998</v>
      </c>
      <c r="AU110" s="121">
        <f>'D.1.4b - VZT'!P126</f>
        <v>0</v>
      </c>
      <c r="AV110" s="120">
        <f>'D.1.4b - VZT'!J33</f>
        <v>608546.84999999998</v>
      </c>
      <c r="AW110" s="120">
        <f>'D.1.4b - VZT'!J34</f>
        <v>0</v>
      </c>
      <c r="AX110" s="120">
        <f>'D.1.4b - VZT'!J35</f>
        <v>0</v>
      </c>
      <c r="AY110" s="120">
        <f>'D.1.4b - VZT'!J36</f>
        <v>0</v>
      </c>
      <c r="AZ110" s="120">
        <f>'D.1.4b - VZT'!F33</f>
        <v>2897842.1499999999</v>
      </c>
      <c r="BA110" s="120">
        <f>'D.1.4b - VZT'!F34</f>
        <v>0</v>
      </c>
      <c r="BB110" s="120">
        <f>'D.1.4b - VZT'!F35</f>
        <v>0</v>
      </c>
      <c r="BC110" s="120">
        <f>'D.1.4b - VZT'!F36</f>
        <v>0</v>
      </c>
      <c r="BD110" s="122">
        <f>'D.1.4b - VZT'!F37</f>
        <v>0</v>
      </c>
      <c r="BE110" s="7"/>
      <c r="BT110" s="123" t="s">
        <v>86</v>
      </c>
      <c r="BV110" s="123" t="s">
        <v>80</v>
      </c>
      <c r="BW110" s="123" t="s">
        <v>135</v>
      </c>
      <c r="BX110" s="123" t="s">
        <v>5</v>
      </c>
      <c r="CL110" s="123" t="s">
        <v>1</v>
      </c>
      <c r="CM110" s="123" t="s">
        <v>88</v>
      </c>
    </row>
    <row r="111" s="7" customFormat="1" ht="16.5" customHeight="1">
      <c r="A111" s="111" t="s">
        <v>82</v>
      </c>
      <c r="B111" s="112"/>
      <c r="C111" s="113"/>
      <c r="D111" s="114" t="s">
        <v>136</v>
      </c>
      <c r="E111" s="114"/>
      <c r="F111" s="114"/>
      <c r="G111" s="114"/>
      <c r="H111" s="114"/>
      <c r="I111" s="115"/>
      <c r="J111" s="114" t="s">
        <v>137</v>
      </c>
      <c r="K111" s="114"/>
      <c r="L111" s="114"/>
      <c r="M111" s="114"/>
      <c r="N111" s="114"/>
      <c r="O111" s="114"/>
      <c r="P111" s="114"/>
      <c r="Q111" s="114"/>
      <c r="R111" s="114"/>
      <c r="S111" s="114"/>
      <c r="T111" s="114"/>
      <c r="U111" s="114"/>
      <c r="V111" s="114"/>
      <c r="W111" s="114"/>
      <c r="X111" s="114"/>
      <c r="Y111" s="114"/>
      <c r="Z111" s="114"/>
      <c r="AA111" s="114"/>
      <c r="AB111" s="114"/>
      <c r="AC111" s="114"/>
      <c r="AD111" s="114"/>
      <c r="AE111" s="114"/>
      <c r="AF111" s="114"/>
      <c r="AG111" s="116">
        <f>'D.1.4c - UT'!J30</f>
        <v>3101380</v>
      </c>
      <c r="AH111" s="115"/>
      <c r="AI111" s="115"/>
      <c r="AJ111" s="115"/>
      <c r="AK111" s="115"/>
      <c r="AL111" s="115"/>
      <c r="AM111" s="115"/>
      <c r="AN111" s="116">
        <f>SUM(AG111,AT111)</f>
        <v>3752669.7999999998</v>
      </c>
      <c r="AO111" s="115"/>
      <c r="AP111" s="115"/>
      <c r="AQ111" s="117" t="s">
        <v>91</v>
      </c>
      <c r="AR111" s="118"/>
      <c r="AS111" s="119">
        <v>0</v>
      </c>
      <c r="AT111" s="120">
        <f>ROUND(SUM(AV111:AW111),2)</f>
        <v>651289.80000000005</v>
      </c>
      <c r="AU111" s="121">
        <f>'D.1.4c - UT'!P117</f>
        <v>0</v>
      </c>
      <c r="AV111" s="120">
        <f>'D.1.4c - UT'!J33</f>
        <v>651289.80000000005</v>
      </c>
      <c r="AW111" s="120">
        <f>'D.1.4c - UT'!J34</f>
        <v>0</v>
      </c>
      <c r="AX111" s="120">
        <f>'D.1.4c - UT'!J35</f>
        <v>0</v>
      </c>
      <c r="AY111" s="120">
        <f>'D.1.4c - UT'!J36</f>
        <v>0</v>
      </c>
      <c r="AZ111" s="120">
        <f>'D.1.4c - UT'!F33</f>
        <v>3101380</v>
      </c>
      <c r="BA111" s="120">
        <f>'D.1.4c - UT'!F34</f>
        <v>0</v>
      </c>
      <c r="BB111" s="120">
        <f>'D.1.4c - UT'!F35</f>
        <v>0</v>
      </c>
      <c r="BC111" s="120">
        <f>'D.1.4c - UT'!F36</f>
        <v>0</v>
      </c>
      <c r="BD111" s="122">
        <f>'D.1.4c - UT'!F37</f>
        <v>0</v>
      </c>
      <c r="BE111" s="7"/>
      <c r="BT111" s="123" t="s">
        <v>86</v>
      </c>
      <c r="BV111" s="123" t="s">
        <v>80</v>
      </c>
      <c r="BW111" s="123" t="s">
        <v>138</v>
      </c>
      <c r="BX111" s="123" t="s">
        <v>5</v>
      </c>
      <c r="CL111" s="123" t="s">
        <v>1</v>
      </c>
      <c r="CM111" s="123" t="s">
        <v>88</v>
      </c>
    </row>
    <row r="112" s="7" customFormat="1" ht="16.5" customHeight="1">
      <c r="A112" s="111" t="s">
        <v>82</v>
      </c>
      <c r="B112" s="112"/>
      <c r="C112" s="113"/>
      <c r="D112" s="114" t="s">
        <v>139</v>
      </c>
      <c r="E112" s="114"/>
      <c r="F112" s="114"/>
      <c r="G112" s="114"/>
      <c r="H112" s="114"/>
      <c r="I112" s="115"/>
      <c r="J112" s="114" t="s">
        <v>140</v>
      </c>
      <c r="K112" s="114"/>
      <c r="L112" s="114"/>
      <c r="M112" s="114"/>
      <c r="N112" s="114"/>
      <c r="O112" s="114"/>
      <c r="P112" s="114"/>
      <c r="Q112" s="114"/>
      <c r="R112" s="114"/>
      <c r="S112" s="114"/>
      <c r="T112" s="114"/>
      <c r="U112" s="114"/>
      <c r="V112" s="114"/>
      <c r="W112" s="114"/>
      <c r="X112" s="114"/>
      <c r="Y112" s="114"/>
      <c r="Z112" s="114"/>
      <c r="AA112" s="114"/>
      <c r="AB112" s="114"/>
      <c r="AC112" s="114"/>
      <c r="AD112" s="114"/>
      <c r="AE112" s="114"/>
      <c r="AF112" s="114"/>
      <c r="AG112" s="116">
        <f>'D.1.4d - SIL'!J30</f>
        <v>2382800</v>
      </c>
      <c r="AH112" s="115"/>
      <c r="AI112" s="115"/>
      <c r="AJ112" s="115"/>
      <c r="AK112" s="115"/>
      <c r="AL112" s="115"/>
      <c r="AM112" s="115"/>
      <c r="AN112" s="116">
        <f>SUM(AG112,AT112)</f>
        <v>2883188</v>
      </c>
      <c r="AO112" s="115"/>
      <c r="AP112" s="115"/>
      <c r="AQ112" s="117" t="s">
        <v>91</v>
      </c>
      <c r="AR112" s="118"/>
      <c r="AS112" s="119">
        <v>0</v>
      </c>
      <c r="AT112" s="120">
        <f>ROUND(SUM(AV112:AW112),2)</f>
        <v>500388</v>
      </c>
      <c r="AU112" s="121">
        <f>'D.1.4d - SIL'!P117</f>
        <v>0</v>
      </c>
      <c r="AV112" s="120">
        <f>'D.1.4d - SIL'!J33</f>
        <v>500388</v>
      </c>
      <c r="AW112" s="120">
        <f>'D.1.4d - SIL'!J34</f>
        <v>0</v>
      </c>
      <c r="AX112" s="120">
        <f>'D.1.4d - SIL'!J35</f>
        <v>0</v>
      </c>
      <c r="AY112" s="120">
        <f>'D.1.4d - SIL'!J36</f>
        <v>0</v>
      </c>
      <c r="AZ112" s="120">
        <f>'D.1.4d - SIL'!F33</f>
        <v>2382800</v>
      </c>
      <c r="BA112" s="120">
        <f>'D.1.4d - SIL'!F34</f>
        <v>0</v>
      </c>
      <c r="BB112" s="120">
        <f>'D.1.4d - SIL'!F35</f>
        <v>0</v>
      </c>
      <c r="BC112" s="120">
        <f>'D.1.4d - SIL'!F36</f>
        <v>0</v>
      </c>
      <c r="BD112" s="122">
        <f>'D.1.4d - SIL'!F37</f>
        <v>0</v>
      </c>
      <c r="BE112" s="7"/>
      <c r="BT112" s="123" t="s">
        <v>86</v>
      </c>
      <c r="BV112" s="123" t="s">
        <v>80</v>
      </c>
      <c r="BW112" s="123" t="s">
        <v>141</v>
      </c>
      <c r="BX112" s="123" t="s">
        <v>5</v>
      </c>
      <c r="CL112" s="123" t="s">
        <v>1</v>
      </c>
      <c r="CM112" s="123" t="s">
        <v>88</v>
      </c>
    </row>
    <row r="113" s="7" customFormat="1" ht="16.5" customHeight="1">
      <c r="A113" s="111" t="s">
        <v>82</v>
      </c>
      <c r="B113" s="112"/>
      <c r="C113" s="113"/>
      <c r="D113" s="114" t="s">
        <v>142</v>
      </c>
      <c r="E113" s="114"/>
      <c r="F113" s="114"/>
      <c r="G113" s="114"/>
      <c r="H113" s="114"/>
      <c r="I113" s="115"/>
      <c r="J113" s="114" t="s">
        <v>143</v>
      </c>
      <c r="K113" s="114"/>
      <c r="L113" s="114"/>
      <c r="M113" s="114"/>
      <c r="N113" s="114"/>
      <c r="O113" s="114"/>
      <c r="P113" s="114"/>
      <c r="Q113" s="114"/>
      <c r="R113" s="114"/>
      <c r="S113" s="114"/>
      <c r="T113" s="114"/>
      <c r="U113" s="114"/>
      <c r="V113" s="114"/>
      <c r="W113" s="114"/>
      <c r="X113" s="114"/>
      <c r="Y113" s="114"/>
      <c r="Z113" s="114"/>
      <c r="AA113" s="114"/>
      <c r="AB113" s="114"/>
      <c r="AC113" s="114"/>
      <c r="AD113" s="114"/>
      <c r="AE113" s="114"/>
      <c r="AF113" s="114"/>
      <c r="AG113" s="116">
        <f>'D.1.4e - SLB'!J30</f>
        <v>1211000</v>
      </c>
      <c r="AH113" s="115"/>
      <c r="AI113" s="115"/>
      <c r="AJ113" s="115"/>
      <c r="AK113" s="115"/>
      <c r="AL113" s="115"/>
      <c r="AM113" s="115"/>
      <c r="AN113" s="116">
        <f>SUM(AG113,AT113)</f>
        <v>1465310</v>
      </c>
      <c r="AO113" s="115"/>
      <c r="AP113" s="115"/>
      <c r="AQ113" s="117" t="s">
        <v>91</v>
      </c>
      <c r="AR113" s="118"/>
      <c r="AS113" s="119">
        <v>0</v>
      </c>
      <c r="AT113" s="120">
        <f>ROUND(SUM(AV113:AW113),2)</f>
        <v>254310</v>
      </c>
      <c r="AU113" s="121">
        <f>'D.1.4e - SLB'!P117</f>
        <v>0</v>
      </c>
      <c r="AV113" s="120">
        <f>'D.1.4e - SLB'!J33</f>
        <v>254310</v>
      </c>
      <c r="AW113" s="120">
        <f>'D.1.4e - SLB'!J34</f>
        <v>0</v>
      </c>
      <c r="AX113" s="120">
        <f>'D.1.4e - SLB'!J35</f>
        <v>0</v>
      </c>
      <c r="AY113" s="120">
        <f>'D.1.4e - SLB'!J36</f>
        <v>0</v>
      </c>
      <c r="AZ113" s="120">
        <f>'D.1.4e - SLB'!F33</f>
        <v>1211000</v>
      </c>
      <c r="BA113" s="120">
        <f>'D.1.4e - SLB'!F34</f>
        <v>0</v>
      </c>
      <c r="BB113" s="120">
        <f>'D.1.4e - SLB'!F35</f>
        <v>0</v>
      </c>
      <c r="BC113" s="120">
        <f>'D.1.4e - SLB'!F36</f>
        <v>0</v>
      </c>
      <c r="BD113" s="122">
        <f>'D.1.4e - SLB'!F37</f>
        <v>0</v>
      </c>
      <c r="BE113" s="7"/>
      <c r="BT113" s="123" t="s">
        <v>86</v>
      </c>
      <c r="BV113" s="123" t="s">
        <v>80</v>
      </c>
      <c r="BW113" s="123" t="s">
        <v>144</v>
      </c>
      <c r="BX113" s="123" t="s">
        <v>5</v>
      </c>
      <c r="CL113" s="123" t="s">
        <v>1</v>
      </c>
      <c r="CM113" s="123" t="s">
        <v>88</v>
      </c>
    </row>
    <row r="114" s="7" customFormat="1" ht="16.5" customHeight="1">
      <c r="A114" s="111" t="s">
        <v>82</v>
      </c>
      <c r="B114" s="112"/>
      <c r="C114" s="113"/>
      <c r="D114" s="114" t="s">
        <v>145</v>
      </c>
      <c r="E114" s="114"/>
      <c r="F114" s="114"/>
      <c r="G114" s="114"/>
      <c r="H114" s="114"/>
      <c r="I114" s="115"/>
      <c r="J114" s="114" t="s">
        <v>146</v>
      </c>
      <c r="K114" s="114"/>
      <c r="L114" s="114"/>
      <c r="M114" s="114"/>
      <c r="N114" s="114"/>
      <c r="O114" s="114"/>
      <c r="P114" s="114"/>
      <c r="Q114" s="114"/>
      <c r="R114" s="114"/>
      <c r="S114" s="114"/>
      <c r="T114" s="114"/>
      <c r="U114" s="114"/>
      <c r="V114" s="114"/>
      <c r="W114" s="114"/>
      <c r="X114" s="114"/>
      <c r="Y114" s="114"/>
      <c r="Z114" s="114"/>
      <c r="AA114" s="114"/>
      <c r="AB114" s="114"/>
      <c r="AC114" s="114"/>
      <c r="AD114" s="114"/>
      <c r="AE114" s="114"/>
      <c r="AF114" s="114"/>
      <c r="AG114" s="116">
        <f>'D.1.4f - Plyn'!J30</f>
        <v>49141.400000000001</v>
      </c>
      <c r="AH114" s="115"/>
      <c r="AI114" s="115"/>
      <c r="AJ114" s="115"/>
      <c r="AK114" s="115"/>
      <c r="AL114" s="115"/>
      <c r="AM114" s="115"/>
      <c r="AN114" s="116">
        <f>SUM(AG114,AT114)</f>
        <v>59461.090000000004</v>
      </c>
      <c r="AO114" s="115"/>
      <c r="AP114" s="115"/>
      <c r="AQ114" s="117" t="s">
        <v>91</v>
      </c>
      <c r="AR114" s="118"/>
      <c r="AS114" s="119">
        <v>0</v>
      </c>
      <c r="AT114" s="120">
        <f>ROUND(SUM(AV114:AW114),2)</f>
        <v>10319.690000000001</v>
      </c>
      <c r="AU114" s="121">
        <f>'D.1.4f - Plyn'!P126</f>
        <v>0</v>
      </c>
      <c r="AV114" s="120">
        <f>'D.1.4f - Plyn'!J33</f>
        <v>10319.690000000001</v>
      </c>
      <c r="AW114" s="120">
        <f>'D.1.4f - Plyn'!J34</f>
        <v>0</v>
      </c>
      <c r="AX114" s="120">
        <f>'D.1.4f - Plyn'!J35</f>
        <v>0</v>
      </c>
      <c r="AY114" s="120">
        <f>'D.1.4f - Plyn'!J36</f>
        <v>0</v>
      </c>
      <c r="AZ114" s="120">
        <f>'D.1.4f - Plyn'!F33</f>
        <v>49141.400000000001</v>
      </c>
      <c r="BA114" s="120">
        <f>'D.1.4f - Plyn'!F34</f>
        <v>0</v>
      </c>
      <c r="BB114" s="120">
        <f>'D.1.4f - Plyn'!F35</f>
        <v>0</v>
      </c>
      <c r="BC114" s="120">
        <f>'D.1.4f - Plyn'!F36</f>
        <v>0</v>
      </c>
      <c r="BD114" s="122">
        <f>'D.1.4f - Plyn'!F37</f>
        <v>0</v>
      </c>
      <c r="BE114" s="7"/>
      <c r="BT114" s="123" t="s">
        <v>86</v>
      </c>
      <c r="BV114" s="123" t="s">
        <v>80</v>
      </c>
      <c r="BW114" s="123" t="s">
        <v>147</v>
      </c>
      <c r="BX114" s="123" t="s">
        <v>5</v>
      </c>
      <c r="CL114" s="123" t="s">
        <v>1</v>
      </c>
      <c r="CM114" s="123" t="s">
        <v>88</v>
      </c>
    </row>
    <row r="115" s="7" customFormat="1" ht="16.5" customHeight="1">
      <c r="A115" s="111" t="s">
        <v>82</v>
      </c>
      <c r="B115" s="112"/>
      <c r="C115" s="113"/>
      <c r="D115" s="114" t="s">
        <v>148</v>
      </c>
      <c r="E115" s="114"/>
      <c r="F115" s="114"/>
      <c r="G115" s="114"/>
      <c r="H115" s="114"/>
      <c r="I115" s="115"/>
      <c r="J115" s="114" t="s">
        <v>149</v>
      </c>
      <c r="K115" s="114"/>
      <c r="L115" s="114"/>
      <c r="M115" s="114"/>
      <c r="N115" s="114"/>
      <c r="O115" s="114"/>
      <c r="P115" s="114"/>
      <c r="Q115" s="114"/>
      <c r="R115" s="114"/>
      <c r="S115" s="114"/>
      <c r="T115" s="114"/>
      <c r="U115" s="114"/>
      <c r="V115" s="114"/>
      <c r="W115" s="114"/>
      <c r="X115" s="114"/>
      <c r="Y115" s="114"/>
      <c r="Z115" s="114"/>
      <c r="AA115" s="114"/>
      <c r="AB115" s="114"/>
      <c r="AC115" s="114"/>
      <c r="AD115" s="114"/>
      <c r="AE115" s="114"/>
      <c r="AF115" s="114"/>
      <c r="AG115" s="116">
        <f>'D.1.5 - Komunikace'!J30</f>
        <v>244235.78</v>
      </c>
      <c r="AH115" s="115"/>
      <c r="AI115" s="115"/>
      <c r="AJ115" s="115"/>
      <c r="AK115" s="115"/>
      <c r="AL115" s="115"/>
      <c r="AM115" s="115"/>
      <c r="AN115" s="116">
        <f>SUM(AG115,AT115)</f>
        <v>295525.28999999998</v>
      </c>
      <c r="AO115" s="115"/>
      <c r="AP115" s="115"/>
      <c r="AQ115" s="117" t="s">
        <v>91</v>
      </c>
      <c r="AR115" s="118"/>
      <c r="AS115" s="119">
        <v>0</v>
      </c>
      <c r="AT115" s="120">
        <f>ROUND(SUM(AV115:AW115),2)</f>
        <v>51289.510000000002</v>
      </c>
      <c r="AU115" s="121">
        <f>'D.1.5 - Komunikace'!P126</f>
        <v>0</v>
      </c>
      <c r="AV115" s="120">
        <f>'D.1.5 - Komunikace'!J33</f>
        <v>51289.510000000002</v>
      </c>
      <c r="AW115" s="120">
        <f>'D.1.5 - Komunikace'!J34</f>
        <v>0</v>
      </c>
      <c r="AX115" s="120">
        <f>'D.1.5 - Komunikace'!J35</f>
        <v>0</v>
      </c>
      <c r="AY115" s="120">
        <f>'D.1.5 - Komunikace'!J36</f>
        <v>0</v>
      </c>
      <c r="AZ115" s="120">
        <f>'D.1.5 - Komunikace'!F33</f>
        <v>244235.78</v>
      </c>
      <c r="BA115" s="120">
        <f>'D.1.5 - Komunikace'!F34</f>
        <v>0</v>
      </c>
      <c r="BB115" s="120">
        <f>'D.1.5 - Komunikace'!F35</f>
        <v>0</v>
      </c>
      <c r="BC115" s="120">
        <f>'D.1.5 - Komunikace'!F36</f>
        <v>0</v>
      </c>
      <c r="BD115" s="122">
        <f>'D.1.5 - Komunikace'!F37</f>
        <v>0</v>
      </c>
      <c r="BE115" s="7"/>
      <c r="BT115" s="123" t="s">
        <v>86</v>
      </c>
      <c r="BV115" s="123" t="s">
        <v>80</v>
      </c>
      <c r="BW115" s="123" t="s">
        <v>150</v>
      </c>
      <c r="BX115" s="123" t="s">
        <v>5</v>
      </c>
      <c r="CL115" s="123" t="s">
        <v>1</v>
      </c>
      <c r="CM115" s="123" t="s">
        <v>88</v>
      </c>
    </row>
    <row r="116" s="7" customFormat="1" ht="16.5" customHeight="1">
      <c r="A116" s="111" t="s">
        <v>82</v>
      </c>
      <c r="B116" s="112"/>
      <c r="C116" s="113"/>
      <c r="D116" s="114" t="s">
        <v>151</v>
      </c>
      <c r="E116" s="114"/>
      <c r="F116" s="114"/>
      <c r="G116" s="114"/>
      <c r="H116" s="114"/>
      <c r="I116" s="115"/>
      <c r="J116" s="114" t="s">
        <v>152</v>
      </c>
      <c r="K116" s="114"/>
      <c r="L116" s="114"/>
      <c r="M116" s="114"/>
      <c r="N116" s="114"/>
      <c r="O116" s="114"/>
      <c r="P116" s="114"/>
      <c r="Q116" s="114"/>
      <c r="R116" s="114"/>
      <c r="S116" s="114"/>
      <c r="T116" s="114"/>
      <c r="U116" s="114"/>
      <c r="V116" s="114"/>
      <c r="W116" s="114"/>
      <c r="X116" s="114"/>
      <c r="Y116" s="114"/>
      <c r="Z116" s="114"/>
      <c r="AA116" s="114"/>
      <c r="AB116" s="114"/>
      <c r="AC116" s="114"/>
      <c r="AD116" s="114"/>
      <c r="AE116" s="114"/>
      <c r="AF116" s="114"/>
      <c r="AG116" s="116">
        <f>'D.1.6 - Oplocení'!J30</f>
        <v>734711</v>
      </c>
      <c r="AH116" s="115"/>
      <c r="AI116" s="115"/>
      <c r="AJ116" s="115"/>
      <c r="AK116" s="115"/>
      <c r="AL116" s="115"/>
      <c r="AM116" s="115"/>
      <c r="AN116" s="116">
        <f>SUM(AG116,AT116)</f>
        <v>889000.31000000006</v>
      </c>
      <c r="AO116" s="115"/>
      <c r="AP116" s="115"/>
      <c r="AQ116" s="117" t="s">
        <v>91</v>
      </c>
      <c r="AR116" s="118"/>
      <c r="AS116" s="119">
        <v>0</v>
      </c>
      <c r="AT116" s="120">
        <f>ROUND(SUM(AV116:AW116),2)</f>
        <v>154289.31</v>
      </c>
      <c r="AU116" s="121">
        <f>'D.1.6 - Oplocení'!P120</f>
        <v>0</v>
      </c>
      <c r="AV116" s="120">
        <f>'D.1.6 - Oplocení'!J33</f>
        <v>154289.31</v>
      </c>
      <c r="AW116" s="120">
        <f>'D.1.6 - Oplocení'!J34</f>
        <v>0</v>
      </c>
      <c r="AX116" s="120">
        <f>'D.1.6 - Oplocení'!J35</f>
        <v>0</v>
      </c>
      <c r="AY116" s="120">
        <f>'D.1.6 - Oplocení'!J36</f>
        <v>0</v>
      </c>
      <c r="AZ116" s="120">
        <f>'D.1.6 - Oplocení'!F33</f>
        <v>734711</v>
      </c>
      <c r="BA116" s="120">
        <f>'D.1.6 - Oplocení'!F34</f>
        <v>0</v>
      </c>
      <c r="BB116" s="120">
        <f>'D.1.6 - Oplocení'!F35</f>
        <v>0</v>
      </c>
      <c r="BC116" s="120">
        <f>'D.1.6 - Oplocení'!F36</f>
        <v>0</v>
      </c>
      <c r="BD116" s="122">
        <f>'D.1.6 - Oplocení'!F37</f>
        <v>0</v>
      </c>
      <c r="BE116" s="7"/>
      <c r="BT116" s="123" t="s">
        <v>86</v>
      </c>
      <c r="BV116" s="123" t="s">
        <v>80</v>
      </c>
      <c r="BW116" s="123" t="s">
        <v>153</v>
      </c>
      <c r="BX116" s="123" t="s">
        <v>5</v>
      </c>
      <c r="CL116" s="123" t="s">
        <v>1</v>
      </c>
      <c r="CM116" s="123" t="s">
        <v>88</v>
      </c>
    </row>
    <row r="117" s="7" customFormat="1" ht="16.5" customHeight="1">
      <c r="A117" s="111" t="s">
        <v>82</v>
      </c>
      <c r="B117" s="112"/>
      <c r="C117" s="113"/>
      <c r="D117" s="114" t="s">
        <v>154</v>
      </c>
      <c r="E117" s="114"/>
      <c r="F117" s="114"/>
      <c r="G117" s="114"/>
      <c r="H117" s="114"/>
      <c r="I117" s="115"/>
      <c r="J117" s="114" t="s">
        <v>155</v>
      </c>
      <c r="K117" s="114"/>
      <c r="L117" s="114"/>
      <c r="M117" s="114"/>
      <c r="N117" s="114"/>
      <c r="O117" s="114"/>
      <c r="P117" s="114"/>
      <c r="Q117" s="114"/>
      <c r="R117" s="114"/>
      <c r="S117" s="114"/>
      <c r="T117" s="114"/>
      <c r="U117" s="114"/>
      <c r="V117" s="114"/>
      <c r="W117" s="114"/>
      <c r="X117" s="114"/>
      <c r="Y117" s="114"/>
      <c r="Z117" s="114"/>
      <c r="AA117" s="114"/>
      <c r="AB117" s="114"/>
      <c r="AC117" s="114"/>
      <c r="AD117" s="114"/>
      <c r="AE117" s="114"/>
      <c r="AF117" s="114"/>
      <c r="AG117" s="116">
        <f>'D.1.7 - Sadové úpravy'!J30</f>
        <v>450626.28999999998</v>
      </c>
      <c r="AH117" s="115"/>
      <c r="AI117" s="115"/>
      <c r="AJ117" s="115"/>
      <c r="AK117" s="115"/>
      <c r="AL117" s="115"/>
      <c r="AM117" s="115"/>
      <c r="AN117" s="116">
        <f>SUM(AG117,AT117)</f>
        <v>545257.80999999994</v>
      </c>
      <c r="AO117" s="115"/>
      <c r="AP117" s="115"/>
      <c r="AQ117" s="117" t="s">
        <v>91</v>
      </c>
      <c r="AR117" s="118"/>
      <c r="AS117" s="119">
        <v>0</v>
      </c>
      <c r="AT117" s="120">
        <f>ROUND(SUM(AV117:AW117),2)</f>
        <v>94631.520000000004</v>
      </c>
      <c r="AU117" s="121">
        <f>'D.1.7 - Sadové úpravy'!P119</f>
        <v>0</v>
      </c>
      <c r="AV117" s="120">
        <f>'D.1.7 - Sadové úpravy'!J33</f>
        <v>94631.520000000004</v>
      </c>
      <c r="AW117" s="120">
        <f>'D.1.7 - Sadové úpravy'!J34</f>
        <v>0</v>
      </c>
      <c r="AX117" s="120">
        <f>'D.1.7 - Sadové úpravy'!J35</f>
        <v>0</v>
      </c>
      <c r="AY117" s="120">
        <f>'D.1.7 - Sadové úpravy'!J36</f>
        <v>0</v>
      </c>
      <c r="AZ117" s="120">
        <f>'D.1.7 - Sadové úpravy'!F33</f>
        <v>450626.28999999998</v>
      </c>
      <c r="BA117" s="120">
        <f>'D.1.7 - Sadové úpravy'!F34</f>
        <v>0</v>
      </c>
      <c r="BB117" s="120">
        <f>'D.1.7 - Sadové úpravy'!F35</f>
        <v>0</v>
      </c>
      <c r="BC117" s="120">
        <f>'D.1.7 - Sadové úpravy'!F36</f>
        <v>0</v>
      </c>
      <c r="BD117" s="122">
        <f>'D.1.7 - Sadové úpravy'!F37</f>
        <v>0</v>
      </c>
      <c r="BE117" s="7"/>
      <c r="BT117" s="123" t="s">
        <v>86</v>
      </c>
      <c r="BV117" s="123" t="s">
        <v>80</v>
      </c>
      <c r="BW117" s="123" t="s">
        <v>156</v>
      </c>
      <c r="BX117" s="123" t="s">
        <v>5</v>
      </c>
      <c r="CL117" s="123" t="s">
        <v>1</v>
      </c>
      <c r="CM117" s="123" t="s">
        <v>88</v>
      </c>
    </row>
    <row r="118" s="7" customFormat="1" ht="16.5" customHeight="1">
      <c r="A118" s="111" t="s">
        <v>82</v>
      </c>
      <c r="B118" s="112"/>
      <c r="C118" s="113"/>
      <c r="D118" s="114" t="s">
        <v>157</v>
      </c>
      <c r="E118" s="114"/>
      <c r="F118" s="114"/>
      <c r="G118" s="114"/>
      <c r="H118" s="114"/>
      <c r="I118" s="115"/>
      <c r="J118" s="114" t="s">
        <v>158</v>
      </c>
      <c r="K118" s="114"/>
      <c r="L118" s="114"/>
      <c r="M118" s="114"/>
      <c r="N118" s="114"/>
      <c r="O118" s="114"/>
      <c r="P118" s="114"/>
      <c r="Q118" s="114"/>
      <c r="R118" s="114"/>
      <c r="S118" s="114"/>
      <c r="T118" s="114"/>
      <c r="U118" s="114"/>
      <c r="V118" s="114"/>
      <c r="W118" s="114"/>
      <c r="X118" s="114"/>
      <c r="Y118" s="114"/>
      <c r="Z118" s="114"/>
      <c r="AA118" s="114"/>
      <c r="AB118" s="114"/>
      <c r="AC118" s="114"/>
      <c r="AD118" s="114"/>
      <c r="AE118" s="114"/>
      <c r="AF118" s="114"/>
      <c r="AG118" s="116">
        <f>'D.2.1 - Gastro'!J30</f>
        <v>373000</v>
      </c>
      <c r="AH118" s="115"/>
      <c r="AI118" s="115"/>
      <c r="AJ118" s="115"/>
      <c r="AK118" s="115"/>
      <c r="AL118" s="115"/>
      <c r="AM118" s="115"/>
      <c r="AN118" s="116">
        <f>SUM(AG118,AT118)</f>
        <v>451330</v>
      </c>
      <c r="AO118" s="115"/>
      <c r="AP118" s="115"/>
      <c r="AQ118" s="117" t="s">
        <v>91</v>
      </c>
      <c r="AR118" s="118"/>
      <c r="AS118" s="119">
        <v>0</v>
      </c>
      <c r="AT118" s="120">
        <f>ROUND(SUM(AV118:AW118),2)</f>
        <v>78330</v>
      </c>
      <c r="AU118" s="121">
        <f>'D.2.1 - Gastro'!P117</f>
        <v>0</v>
      </c>
      <c r="AV118" s="120">
        <f>'D.2.1 - Gastro'!J33</f>
        <v>78330</v>
      </c>
      <c r="AW118" s="120">
        <f>'D.2.1 - Gastro'!J34</f>
        <v>0</v>
      </c>
      <c r="AX118" s="120">
        <f>'D.2.1 - Gastro'!J35</f>
        <v>0</v>
      </c>
      <c r="AY118" s="120">
        <f>'D.2.1 - Gastro'!J36</f>
        <v>0</v>
      </c>
      <c r="AZ118" s="120">
        <f>'D.2.1 - Gastro'!F33</f>
        <v>373000</v>
      </c>
      <c r="BA118" s="120">
        <f>'D.2.1 - Gastro'!F34</f>
        <v>0</v>
      </c>
      <c r="BB118" s="120">
        <f>'D.2.1 - Gastro'!F35</f>
        <v>0</v>
      </c>
      <c r="BC118" s="120">
        <f>'D.2.1 - Gastro'!F36</f>
        <v>0</v>
      </c>
      <c r="BD118" s="122">
        <f>'D.2.1 - Gastro'!F37</f>
        <v>0</v>
      </c>
      <c r="BE118" s="7"/>
      <c r="BT118" s="123" t="s">
        <v>86</v>
      </c>
      <c r="BV118" s="123" t="s">
        <v>80</v>
      </c>
      <c r="BW118" s="123" t="s">
        <v>159</v>
      </c>
      <c r="BX118" s="123" t="s">
        <v>5</v>
      </c>
      <c r="CL118" s="123" t="s">
        <v>1</v>
      </c>
      <c r="CM118" s="123" t="s">
        <v>88</v>
      </c>
    </row>
    <row r="119" s="7" customFormat="1" ht="16.5" customHeight="1">
      <c r="A119" s="111" t="s">
        <v>82</v>
      </c>
      <c r="B119" s="112"/>
      <c r="C119" s="113"/>
      <c r="D119" s="114" t="s">
        <v>160</v>
      </c>
      <c r="E119" s="114"/>
      <c r="F119" s="114"/>
      <c r="G119" s="114"/>
      <c r="H119" s="114"/>
      <c r="I119" s="115"/>
      <c r="J119" s="114" t="s">
        <v>161</v>
      </c>
      <c r="K119" s="114"/>
      <c r="L119" s="114"/>
      <c r="M119" s="114"/>
      <c r="N119" s="114"/>
      <c r="O119" s="114"/>
      <c r="P119" s="114"/>
      <c r="Q119" s="114"/>
      <c r="R119" s="114"/>
      <c r="S119" s="114"/>
      <c r="T119" s="114"/>
      <c r="U119" s="114"/>
      <c r="V119" s="114"/>
      <c r="W119" s="114"/>
      <c r="X119" s="114"/>
      <c r="Y119" s="114"/>
      <c r="Z119" s="114"/>
      <c r="AA119" s="114"/>
      <c r="AB119" s="114"/>
      <c r="AC119" s="114"/>
      <c r="AD119" s="114"/>
      <c r="AE119" s="114"/>
      <c r="AF119" s="114"/>
      <c r="AG119" s="116">
        <f>'D.2.2 - Výtah'!J30</f>
        <v>954500</v>
      </c>
      <c r="AH119" s="115"/>
      <c r="AI119" s="115"/>
      <c r="AJ119" s="115"/>
      <c r="AK119" s="115"/>
      <c r="AL119" s="115"/>
      <c r="AM119" s="115"/>
      <c r="AN119" s="116">
        <f>SUM(AG119,AT119)</f>
        <v>1154945</v>
      </c>
      <c r="AO119" s="115"/>
      <c r="AP119" s="115"/>
      <c r="AQ119" s="117" t="s">
        <v>91</v>
      </c>
      <c r="AR119" s="118"/>
      <c r="AS119" s="134">
        <v>0</v>
      </c>
      <c r="AT119" s="135">
        <f>ROUND(SUM(AV119:AW119),2)</f>
        <v>200445</v>
      </c>
      <c r="AU119" s="136">
        <f>'D.2.2 - Výtah'!P118</f>
        <v>0</v>
      </c>
      <c r="AV119" s="135">
        <f>'D.2.2 - Výtah'!J33</f>
        <v>200445</v>
      </c>
      <c r="AW119" s="135">
        <f>'D.2.2 - Výtah'!J34</f>
        <v>0</v>
      </c>
      <c r="AX119" s="135">
        <f>'D.2.2 - Výtah'!J35</f>
        <v>0</v>
      </c>
      <c r="AY119" s="135">
        <f>'D.2.2 - Výtah'!J36</f>
        <v>0</v>
      </c>
      <c r="AZ119" s="135">
        <f>'D.2.2 - Výtah'!F33</f>
        <v>954500</v>
      </c>
      <c r="BA119" s="135">
        <f>'D.2.2 - Výtah'!F34</f>
        <v>0</v>
      </c>
      <c r="BB119" s="135">
        <f>'D.2.2 - Výtah'!F35</f>
        <v>0</v>
      </c>
      <c r="BC119" s="135">
        <f>'D.2.2 - Výtah'!F36</f>
        <v>0</v>
      </c>
      <c r="BD119" s="137">
        <f>'D.2.2 - Výtah'!F37</f>
        <v>0</v>
      </c>
      <c r="BE119" s="7"/>
      <c r="BT119" s="123" t="s">
        <v>86</v>
      </c>
      <c r="BV119" s="123" t="s">
        <v>80</v>
      </c>
      <c r="BW119" s="123" t="s">
        <v>162</v>
      </c>
      <c r="BX119" s="123" t="s">
        <v>5</v>
      </c>
      <c r="CL119" s="123" t="s">
        <v>1</v>
      </c>
      <c r="CM119" s="123" t="s">
        <v>88</v>
      </c>
    </row>
    <row r="120" s="2" customFormat="1" ht="30" customHeight="1">
      <c r="A120" s="31"/>
      <c r="B120" s="32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7"/>
      <c r="AS120" s="31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</row>
    <row r="121" s="2" customFormat="1" ht="6.96" customHeight="1">
      <c r="A121" s="31"/>
      <c r="B121" s="58"/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  <c r="AA121" s="59"/>
      <c r="AB121" s="59"/>
      <c r="AC121" s="59"/>
      <c r="AD121" s="59"/>
      <c r="AE121" s="59"/>
      <c r="AF121" s="59"/>
      <c r="AG121" s="59"/>
      <c r="AH121" s="59"/>
      <c r="AI121" s="59"/>
      <c r="AJ121" s="59"/>
      <c r="AK121" s="59"/>
      <c r="AL121" s="59"/>
      <c r="AM121" s="59"/>
      <c r="AN121" s="59"/>
      <c r="AO121" s="59"/>
      <c r="AP121" s="59"/>
      <c r="AQ121" s="59"/>
      <c r="AR121" s="37"/>
      <c r="AS121" s="31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</row>
  </sheetData>
  <sheetProtection sheet="1" formatColumns="0" formatRows="0" objects="1" scenarios="1" spinCount="100000" saltValue="QT5vmcr9TdVb37g2HR5rOYsn+GkU4uSDLYv/Re0s5IHUuxAjyCqZVDTRJecK9D3ER5655PN9ga3egfgiUSV0PQ==" hashValue="ysW2QYlDAlY9wkcKh1ntO+U4oZuBI3ilH/XdEE6KIZOEyK1n3aagCoEUe6WJ+Q866cwTy32wXlLi/88GfdlXtQ==" algorithmName="SHA-512" password="CC35"/>
  <mergeCells count="136">
    <mergeCell ref="E104:I104"/>
    <mergeCell ref="K104:AF104"/>
    <mergeCell ref="J105:AF105"/>
    <mergeCell ref="D105:H105"/>
    <mergeCell ref="D106:H106"/>
    <mergeCell ref="J106:AF106"/>
    <mergeCell ref="D107:H107"/>
    <mergeCell ref="J107:AF107"/>
    <mergeCell ref="J108:AF108"/>
    <mergeCell ref="D108:H108"/>
    <mergeCell ref="J109:AF109"/>
    <mergeCell ref="D109:H109"/>
    <mergeCell ref="J110:AF110"/>
    <mergeCell ref="D110:H110"/>
    <mergeCell ref="J111:AF111"/>
    <mergeCell ref="D111:H111"/>
    <mergeCell ref="J112:AF112"/>
    <mergeCell ref="D112:H112"/>
    <mergeCell ref="J113:AF113"/>
    <mergeCell ref="D113:H113"/>
    <mergeCell ref="J114:AF114"/>
    <mergeCell ref="D114:H114"/>
    <mergeCell ref="J115:AF115"/>
    <mergeCell ref="D115:H115"/>
    <mergeCell ref="J116:AF116"/>
    <mergeCell ref="D116:H116"/>
    <mergeCell ref="J117:AF117"/>
    <mergeCell ref="D117:H117"/>
    <mergeCell ref="D118:H118"/>
    <mergeCell ref="J118:AF118"/>
    <mergeCell ref="D119:H119"/>
    <mergeCell ref="J119:AF119"/>
    <mergeCell ref="AN101:AP101"/>
    <mergeCell ref="AG101:AM101"/>
    <mergeCell ref="AG102:AM102"/>
    <mergeCell ref="AN102:AP102"/>
    <mergeCell ref="AN103:AP103"/>
    <mergeCell ref="AG103:AM103"/>
    <mergeCell ref="AG104:AM104"/>
    <mergeCell ref="AN104:AP104"/>
    <mergeCell ref="AN105:AP105"/>
    <mergeCell ref="AG105:AM105"/>
    <mergeCell ref="AN106:AP106"/>
    <mergeCell ref="AG106:AM106"/>
    <mergeCell ref="AG107:AM107"/>
    <mergeCell ref="AN107:AP107"/>
    <mergeCell ref="AN108:AP108"/>
    <mergeCell ref="AG108:AM108"/>
    <mergeCell ref="AN109:AP109"/>
    <mergeCell ref="AG109:AM109"/>
    <mergeCell ref="AG110:AM110"/>
    <mergeCell ref="AN110:AP110"/>
    <mergeCell ref="AG111:AM111"/>
    <mergeCell ref="AN111:AP111"/>
    <mergeCell ref="AG112:AM112"/>
    <mergeCell ref="AN112:AP112"/>
    <mergeCell ref="AG113:AM113"/>
    <mergeCell ref="AN113:AP113"/>
    <mergeCell ref="AN114:AP114"/>
    <mergeCell ref="AG114:AM114"/>
    <mergeCell ref="AG115:AM115"/>
    <mergeCell ref="AN115:AP115"/>
    <mergeCell ref="AN116:AP116"/>
    <mergeCell ref="AG116:AM116"/>
    <mergeCell ref="AN117:AP117"/>
    <mergeCell ref="AG117:AM117"/>
    <mergeCell ref="AN118:AP118"/>
    <mergeCell ref="AG118:AM118"/>
    <mergeCell ref="AN119:AP119"/>
    <mergeCell ref="AG119:AM119"/>
    <mergeCell ref="L85:AO85"/>
    <mergeCell ref="I92:AF92"/>
    <mergeCell ref="C92:G92"/>
    <mergeCell ref="J95:AF95"/>
    <mergeCell ref="D95:H95"/>
    <mergeCell ref="J96:AF96"/>
    <mergeCell ref="D96:H96"/>
    <mergeCell ref="E97:I97"/>
    <mergeCell ref="K97:AF97"/>
    <mergeCell ref="K98:AF98"/>
    <mergeCell ref="E98:I98"/>
    <mergeCell ref="E99:I99"/>
    <mergeCell ref="K99:AF99"/>
    <mergeCell ref="K100:AF100"/>
    <mergeCell ref="E100:I100"/>
    <mergeCell ref="K101:AF101"/>
    <mergeCell ref="E101:I101"/>
    <mergeCell ref="E102:I102"/>
    <mergeCell ref="K102:AF102"/>
    <mergeCell ref="E103:I103"/>
    <mergeCell ref="K103:AF103"/>
    <mergeCell ref="AM87:AN87"/>
    <mergeCell ref="AM89:AP89"/>
    <mergeCell ref="AS89:AT91"/>
    <mergeCell ref="AM90:AP90"/>
    <mergeCell ref="AG92:AM92"/>
    <mergeCell ref="AN92:AP92"/>
    <mergeCell ref="AN95:AP95"/>
    <mergeCell ref="AG95:AM95"/>
    <mergeCell ref="AG96:AM96"/>
    <mergeCell ref="AN96:AP96"/>
    <mergeCell ref="AN97:AP97"/>
    <mergeCell ref="AG97:AM97"/>
    <mergeCell ref="AN98:AP98"/>
    <mergeCell ref="AG98:AM98"/>
    <mergeCell ref="AG99:AM99"/>
    <mergeCell ref="AN99:AP99"/>
    <mergeCell ref="AN100:AP100"/>
    <mergeCell ref="AG100:AM100"/>
    <mergeCell ref="AG94:AM94"/>
    <mergeCell ref="AN94:AP94"/>
    <mergeCell ref="K5:AO5"/>
    <mergeCell ref="K6:AO6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AK30:AO30"/>
    <mergeCell ref="L30:P30"/>
    <mergeCell ref="W30:AE30"/>
    <mergeCell ref="W31:AE31"/>
    <mergeCell ref="AK31:AO31"/>
    <mergeCell ref="L31:P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</mergeCells>
  <hyperlinks>
    <hyperlink ref="A95" location="'00 - VRN'!C2" display="/"/>
    <hyperlink ref="A97" location="'1-01 - Zemní práce'!C2" display="/"/>
    <hyperlink ref="A98" location="'1-02 - Spodní stavba'!C2" display="/"/>
    <hyperlink ref="A99" location="'1-03 - Svislé konstrukce'!C2" display="/"/>
    <hyperlink ref="A100" location="'1-04 - Obálka objektu'!C2" display="/"/>
    <hyperlink ref="A101" location="'1-05 - Povrchové úpravy'!C2" display="/"/>
    <hyperlink ref="A102" location="'1-06 - Podlahy'!C2" display="/"/>
    <hyperlink ref="A103" location="'1-07 - Výrobky'!C2" display="/"/>
    <hyperlink ref="A104" location="'1-08 - Ostatní'!C2" display="/"/>
    <hyperlink ref="A105" location="'D.1.2a - Statika'!C2" display="/"/>
    <hyperlink ref="A106" location="'D.1.2b - Ocelové konstrukce'!C2" display="/"/>
    <hyperlink ref="A107" location="'D.1.2c - Piloty'!C2" display="/"/>
    <hyperlink ref="A108" location="'D.1.3 - PBŘ'!C2" display="/"/>
    <hyperlink ref="A109" location="'D.1.4a - ZTI'!C2" display="/"/>
    <hyperlink ref="A110" location="'D.1.4b - VZT'!C2" display="/"/>
    <hyperlink ref="A111" location="'D.1.4c - UT'!C2" display="/"/>
    <hyperlink ref="A112" location="'D.1.4d - SIL'!C2" display="/"/>
    <hyperlink ref="A113" location="'D.1.4e - SLB'!C2" display="/"/>
    <hyperlink ref="A114" location="'D.1.4f - Plyn'!C2" display="/"/>
    <hyperlink ref="A115" location="'D.1.5 - Komunikace'!C2" display="/"/>
    <hyperlink ref="A116" location="'D.1.6 - Oplocení'!C2" display="/"/>
    <hyperlink ref="A117" location="'D.1.7 - Sadové úpravy'!C2" display="/"/>
    <hyperlink ref="A118" location="'D.2.1 - Gastro'!C2" display="/"/>
    <hyperlink ref="A119" location="'D.2.2 - Výtah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21"/>
    </row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117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19"/>
      <c r="AT3" s="16" t="s">
        <v>88</v>
      </c>
    </row>
    <row r="4" hidden="1" s="1" customFormat="1" ht="24.96" customHeight="1">
      <c r="B4" s="19"/>
      <c r="D4" s="140" t="s">
        <v>163</v>
      </c>
      <c r="L4" s="19"/>
      <c r="M4" s="141" t="s">
        <v>10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42" t="s">
        <v>14</v>
      </c>
      <c r="L6" s="19"/>
    </row>
    <row r="7" hidden="1" s="1" customFormat="1" ht="16.5" customHeight="1">
      <c r="B7" s="19"/>
      <c r="E7" s="143" t="str">
        <f>'Rekapitulace stavby'!K6</f>
        <v>Nový objekt tělocvičny, základní školy Roztoky - Žalov</v>
      </c>
      <c r="F7" s="142"/>
      <c r="G7" s="142"/>
      <c r="H7" s="142"/>
      <c r="L7" s="19"/>
    </row>
    <row r="8" hidden="1" s="1" customFormat="1" ht="12" customHeight="1">
      <c r="B8" s="19"/>
      <c r="D8" s="142" t="s">
        <v>164</v>
      </c>
      <c r="L8" s="19"/>
    </row>
    <row r="9" hidden="1" s="2" customFormat="1" ht="16.5" customHeight="1">
      <c r="A9" s="31"/>
      <c r="B9" s="37"/>
      <c r="C9" s="31"/>
      <c r="D9" s="31"/>
      <c r="E9" s="143" t="s">
        <v>208</v>
      </c>
      <c r="F9" s="31"/>
      <c r="G9" s="31"/>
      <c r="H9" s="31"/>
      <c r="I9" s="31"/>
      <c r="J9" s="31"/>
      <c r="K9" s="31"/>
      <c r="L9" s="55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hidden="1" s="2" customFormat="1" ht="12" customHeight="1">
      <c r="A10" s="31"/>
      <c r="B10" s="37"/>
      <c r="C10" s="31"/>
      <c r="D10" s="142" t="s">
        <v>209</v>
      </c>
      <c r="E10" s="31"/>
      <c r="F10" s="31"/>
      <c r="G10" s="31"/>
      <c r="H10" s="31"/>
      <c r="I10" s="31"/>
      <c r="J10" s="31"/>
      <c r="K10" s="31"/>
      <c r="L10" s="55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hidden="1" s="2" customFormat="1" ht="16.5" customHeight="1">
      <c r="A11" s="31"/>
      <c r="B11" s="37"/>
      <c r="C11" s="31"/>
      <c r="D11" s="31"/>
      <c r="E11" s="144" t="s">
        <v>897</v>
      </c>
      <c r="F11" s="31"/>
      <c r="G11" s="31"/>
      <c r="H11" s="31"/>
      <c r="I11" s="31"/>
      <c r="J11" s="31"/>
      <c r="K11" s="31"/>
      <c r="L11" s="55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hidden="1" s="2" customFormat="1">
      <c r="A12" s="31"/>
      <c r="B12" s="37"/>
      <c r="C12" s="31"/>
      <c r="D12" s="31"/>
      <c r="E12" s="31"/>
      <c r="F12" s="31"/>
      <c r="G12" s="31"/>
      <c r="H12" s="31"/>
      <c r="I12" s="31"/>
      <c r="J12" s="31"/>
      <c r="K12" s="31"/>
      <c r="L12" s="55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hidden="1" s="2" customFormat="1" ht="12" customHeight="1">
      <c r="A13" s="31"/>
      <c r="B13" s="37"/>
      <c r="C13" s="31"/>
      <c r="D13" s="142" t="s">
        <v>16</v>
      </c>
      <c r="E13" s="31"/>
      <c r="F13" s="133" t="s">
        <v>1</v>
      </c>
      <c r="G13" s="31"/>
      <c r="H13" s="31"/>
      <c r="I13" s="142" t="s">
        <v>17</v>
      </c>
      <c r="J13" s="133" t="s">
        <v>1</v>
      </c>
      <c r="K13" s="31"/>
      <c r="L13" s="55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hidden="1" s="2" customFormat="1" ht="12" customHeight="1">
      <c r="A14" s="31"/>
      <c r="B14" s="37"/>
      <c r="C14" s="31"/>
      <c r="D14" s="142" t="s">
        <v>18</v>
      </c>
      <c r="E14" s="31"/>
      <c r="F14" s="133" t="s">
        <v>19</v>
      </c>
      <c r="G14" s="31"/>
      <c r="H14" s="31"/>
      <c r="I14" s="142" t="s">
        <v>20</v>
      </c>
      <c r="J14" s="145" t="str">
        <f>'Rekapitulace stavby'!AN8</f>
        <v>26. 3. 2021</v>
      </c>
      <c r="K14" s="31"/>
      <c r="L14" s="55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hidden="1" s="2" customFormat="1" ht="10.8" customHeight="1">
      <c r="A15" s="31"/>
      <c r="B15" s="37"/>
      <c r="C15" s="31"/>
      <c r="D15" s="31"/>
      <c r="E15" s="31"/>
      <c r="F15" s="31"/>
      <c r="G15" s="31"/>
      <c r="H15" s="31"/>
      <c r="I15" s="31"/>
      <c r="J15" s="31"/>
      <c r="K15" s="31"/>
      <c r="L15" s="55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hidden="1" s="2" customFormat="1" ht="12" customHeight="1">
      <c r="A16" s="31"/>
      <c r="B16" s="37"/>
      <c r="C16" s="31"/>
      <c r="D16" s="142" t="s">
        <v>22</v>
      </c>
      <c r="E16" s="31"/>
      <c r="F16" s="31"/>
      <c r="G16" s="31"/>
      <c r="H16" s="31"/>
      <c r="I16" s="142" t="s">
        <v>23</v>
      </c>
      <c r="J16" s="133" t="s">
        <v>24</v>
      </c>
      <c r="K16" s="31"/>
      <c r="L16" s="55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hidden="1" s="2" customFormat="1" ht="18" customHeight="1">
      <c r="A17" s="31"/>
      <c r="B17" s="37"/>
      <c r="C17" s="31"/>
      <c r="D17" s="31"/>
      <c r="E17" s="133" t="s">
        <v>25</v>
      </c>
      <c r="F17" s="31"/>
      <c r="G17" s="31"/>
      <c r="H17" s="31"/>
      <c r="I17" s="142" t="s">
        <v>26</v>
      </c>
      <c r="J17" s="133" t="s">
        <v>1</v>
      </c>
      <c r="K17" s="31"/>
      <c r="L17" s="55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hidden="1" s="2" customFormat="1" ht="6.96" customHeight="1">
      <c r="A18" s="31"/>
      <c r="B18" s="37"/>
      <c r="C18" s="31"/>
      <c r="D18" s="31"/>
      <c r="E18" s="31"/>
      <c r="F18" s="31"/>
      <c r="G18" s="31"/>
      <c r="H18" s="31"/>
      <c r="I18" s="31"/>
      <c r="J18" s="31"/>
      <c r="K18" s="31"/>
      <c r="L18" s="55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hidden="1" s="2" customFormat="1" ht="12" customHeight="1">
      <c r="A19" s="31"/>
      <c r="B19" s="37"/>
      <c r="C19" s="31"/>
      <c r="D19" s="142" t="s">
        <v>27</v>
      </c>
      <c r="E19" s="31"/>
      <c r="F19" s="31"/>
      <c r="G19" s="31"/>
      <c r="H19" s="31"/>
      <c r="I19" s="142" t="s">
        <v>23</v>
      </c>
      <c r="J19" s="133" t="s">
        <v>1</v>
      </c>
      <c r="K19" s="31"/>
      <c r="L19" s="55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hidden="1" s="2" customFormat="1" ht="18" customHeight="1">
      <c r="A20" s="31"/>
      <c r="B20" s="37"/>
      <c r="C20" s="31"/>
      <c r="D20" s="31"/>
      <c r="E20" s="133" t="s">
        <v>28</v>
      </c>
      <c r="F20" s="31"/>
      <c r="G20" s="31"/>
      <c r="H20" s="31"/>
      <c r="I20" s="142" t="s">
        <v>26</v>
      </c>
      <c r="J20" s="133" t="s">
        <v>1</v>
      </c>
      <c r="K20" s="31"/>
      <c r="L20" s="55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hidden="1" s="2" customFormat="1" ht="6.96" customHeight="1">
      <c r="A21" s="31"/>
      <c r="B21" s="37"/>
      <c r="C21" s="31"/>
      <c r="D21" s="31"/>
      <c r="E21" s="31"/>
      <c r="F21" s="31"/>
      <c r="G21" s="31"/>
      <c r="H21" s="31"/>
      <c r="I21" s="31"/>
      <c r="J21" s="31"/>
      <c r="K21" s="31"/>
      <c r="L21" s="55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hidden="1" s="2" customFormat="1" ht="12" customHeight="1">
      <c r="A22" s="31"/>
      <c r="B22" s="37"/>
      <c r="C22" s="31"/>
      <c r="D22" s="142" t="s">
        <v>29</v>
      </c>
      <c r="E22" s="31"/>
      <c r="F22" s="31"/>
      <c r="G22" s="31"/>
      <c r="H22" s="31"/>
      <c r="I22" s="142" t="s">
        <v>23</v>
      </c>
      <c r="J22" s="133" t="s">
        <v>30</v>
      </c>
      <c r="K22" s="31"/>
      <c r="L22" s="55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hidden="1" s="2" customFormat="1" ht="18" customHeight="1">
      <c r="A23" s="31"/>
      <c r="B23" s="37"/>
      <c r="C23" s="31"/>
      <c r="D23" s="31"/>
      <c r="E23" s="133" t="s">
        <v>31</v>
      </c>
      <c r="F23" s="31"/>
      <c r="G23" s="31"/>
      <c r="H23" s="31"/>
      <c r="I23" s="142" t="s">
        <v>26</v>
      </c>
      <c r="J23" s="133" t="s">
        <v>1</v>
      </c>
      <c r="K23" s="31"/>
      <c r="L23" s="55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hidden="1" s="2" customFormat="1" ht="6.96" customHeight="1">
      <c r="A24" s="31"/>
      <c r="B24" s="37"/>
      <c r="C24" s="31"/>
      <c r="D24" s="31"/>
      <c r="E24" s="31"/>
      <c r="F24" s="31"/>
      <c r="G24" s="31"/>
      <c r="H24" s="31"/>
      <c r="I24" s="31"/>
      <c r="J24" s="31"/>
      <c r="K24" s="31"/>
      <c r="L24" s="55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hidden="1" s="2" customFormat="1" ht="12" customHeight="1">
      <c r="A25" s="31"/>
      <c r="B25" s="37"/>
      <c r="C25" s="31"/>
      <c r="D25" s="142" t="s">
        <v>33</v>
      </c>
      <c r="E25" s="31"/>
      <c r="F25" s="31"/>
      <c r="G25" s="31"/>
      <c r="H25" s="31"/>
      <c r="I25" s="142" t="s">
        <v>23</v>
      </c>
      <c r="J25" s="133" t="s">
        <v>34</v>
      </c>
      <c r="K25" s="31"/>
      <c r="L25" s="55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hidden="1" s="2" customFormat="1" ht="18" customHeight="1">
      <c r="A26" s="31"/>
      <c r="B26" s="37"/>
      <c r="C26" s="31"/>
      <c r="D26" s="31"/>
      <c r="E26" s="133" t="s">
        <v>35</v>
      </c>
      <c r="F26" s="31"/>
      <c r="G26" s="31"/>
      <c r="H26" s="31"/>
      <c r="I26" s="142" t="s">
        <v>26</v>
      </c>
      <c r="J26" s="133" t="s">
        <v>1</v>
      </c>
      <c r="K26" s="31"/>
      <c r="L26" s="55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hidden="1" s="2" customFormat="1" ht="6.96" customHeight="1">
      <c r="A27" s="31"/>
      <c r="B27" s="37"/>
      <c r="C27" s="31"/>
      <c r="D27" s="31"/>
      <c r="E27" s="31"/>
      <c r="F27" s="31"/>
      <c r="G27" s="31"/>
      <c r="H27" s="31"/>
      <c r="I27" s="31"/>
      <c r="J27" s="31"/>
      <c r="K27" s="31"/>
      <c r="L27" s="55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hidden="1" s="2" customFormat="1" ht="12" customHeight="1">
      <c r="A28" s="31"/>
      <c r="B28" s="37"/>
      <c r="C28" s="31"/>
      <c r="D28" s="142" t="s">
        <v>36</v>
      </c>
      <c r="E28" s="31"/>
      <c r="F28" s="31"/>
      <c r="G28" s="31"/>
      <c r="H28" s="31"/>
      <c r="I28" s="31"/>
      <c r="J28" s="31"/>
      <c r="K28" s="31"/>
      <c r="L28" s="55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hidden="1" s="8" customFormat="1" ht="16.5" customHeight="1">
      <c r="A29" s="146"/>
      <c r="B29" s="147"/>
      <c r="C29" s="146"/>
      <c r="D29" s="146"/>
      <c r="E29" s="148" t="s">
        <v>1</v>
      </c>
      <c r="F29" s="148"/>
      <c r="G29" s="148"/>
      <c r="H29" s="148"/>
      <c r="I29" s="146"/>
      <c r="J29" s="146"/>
      <c r="K29" s="146"/>
      <c r="L29" s="149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</row>
    <row r="30" hidden="1" s="2" customFormat="1" ht="6.96" customHeight="1">
      <c r="A30" s="31"/>
      <c r="B30" s="37"/>
      <c r="C30" s="31"/>
      <c r="D30" s="31"/>
      <c r="E30" s="31"/>
      <c r="F30" s="31"/>
      <c r="G30" s="31"/>
      <c r="H30" s="31"/>
      <c r="I30" s="31"/>
      <c r="J30" s="31"/>
      <c r="K30" s="31"/>
      <c r="L30" s="55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hidden="1" s="2" customFormat="1" ht="6.96" customHeight="1">
      <c r="A31" s="31"/>
      <c r="B31" s="37"/>
      <c r="C31" s="31"/>
      <c r="D31" s="150"/>
      <c r="E31" s="150"/>
      <c r="F31" s="150"/>
      <c r="G31" s="150"/>
      <c r="H31" s="150"/>
      <c r="I31" s="150"/>
      <c r="J31" s="150"/>
      <c r="K31" s="150"/>
      <c r="L31" s="55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hidden="1" s="2" customFormat="1" ht="25.44" customHeight="1">
      <c r="A32" s="31"/>
      <c r="B32" s="37"/>
      <c r="C32" s="31"/>
      <c r="D32" s="151" t="s">
        <v>38</v>
      </c>
      <c r="E32" s="31"/>
      <c r="F32" s="31"/>
      <c r="G32" s="31"/>
      <c r="H32" s="31"/>
      <c r="I32" s="31"/>
      <c r="J32" s="152">
        <f>ROUND(J121, 2)</f>
        <v>567302</v>
      </c>
      <c r="K32" s="31"/>
      <c r="L32" s="55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hidden="1" s="2" customFormat="1" ht="6.96" customHeight="1">
      <c r="A33" s="31"/>
      <c r="B33" s="37"/>
      <c r="C33" s="31"/>
      <c r="D33" s="150"/>
      <c r="E33" s="150"/>
      <c r="F33" s="150"/>
      <c r="G33" s="150"/>
      <c r="H33" s="150"/>
      <c r="I33" s="150"/>
      <c r="J33" s="150"/>
      <c r="K33" s="150"/>
      <c r="L33" s="55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hidden="1" s="2" customFormat="1" ht="14.4" customHeight="1">
      <c r="A34" s="31"/>
      <c r="B34" s="37"/>
      <c r="C34" s="31"/>
      <c r="D34" s="31"/>
      <c r="E34" s="31"/>
      <c r="F34" s="153" t="s">
        <v>40</v>
      </c>
      <c r="G34" s="31"/>
      <c r="H34" s="31"/>
      <c r="I34" s="153" t="s">
        <v>39</v>
      </c>
      <c r="J34" s="153" t="s">
        <v>41</v>
      </c>
      <c r="K34" s="31"/>
      <c r="L34" s="55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hidden="1" s="2" customFormat="1" ht="14.4" customHeight="1">
      <c r="A35" s="31"/>
      <c r="B35" s="37"/>
      <c r="C35" s="31"/>
      <c r="D35" s="154" t="s">
        <v>42</v>
      </c>
      <c r="E35" s="142" t="s">
        <v>43</v>
      </c>
      <c r="F35" s="155">
        <f>ROUND((SUM(BE121:BE133)),  2)</f>
        <v>567302</v>
      </c>
      <c r="G35" s="31"/>
      <c r="H35" s="31"/>
      <c r="I35" s="156">
        <v>0.20999999999999999</v>
      </c>
      <c r="J35" s="155">
        <f>ROUND(((SUM(BE121:BE133))*I35),  2)</f>
        <v>119133.42</v>
      </c>
      <c r="K35" s="31"/>
      <c r="L35" s="55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hidden="1" s="2" customFormat="1" ht="14.4" customHeight="1">
      <c r="A36" s="31"/>
      <c r="B36" s="37"/>
      <c r="C36" s="31"/>
      <c r="D36" s="31"/>
      <c r="E36" s="142" t="s">
        <v>44</v>
      </c>
      <c r="F36" s="155">
        <f>ROUND((SUM(BF121:BF133)),  2)</f>
        <v>0</v>
      </c>
      <c r="G36" s="31"/>
      <c r="H36" s="31"/>
      <c r="I36" s="156">
        <v>0.14999999999999999</v>
      </c>
      <c r="J36" s="155">
        <f>ROUND(((SUM(BF121:BF133))*I36),  2)</f>
        <v>0</v>
      </c>
      <c r="K36" s="31"/>
      <c r="L36" s="55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hidden="1" s="2" customFormat="1" ht="14.4" customHeight="1">
      <c r="A37" s="31"/>
      <c r="B37" s="37"/>
      <c r="C37" s="31"/>
      <c r="D37" s="31"/>
      <c r="E37" s="142" t="s">
        <v>45</v>
      </c>
      <c r="F37" s="155">
        <f>ROUND((SUM(BG121:BG133)),  2)</f>
        <v>0</v>
      </c>
      <c r="G37" s="31"/>
      <c r="H37" s="31"/>
      <c r="I37" s="156">
        <v>0.20999999999999999</v>
      </c>
      <c r="J37" s="155">
        <f>0</f>
        <v>0</v>
      </c>
      <c r="K37" s="31"/>
      <c r="L37" s="55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hidden="1" s="2" customFormat="1" ht="14.4" customHeight="1">
      <c r="A38" s="31"/>
      <c r="B38" s="37"/>
      <c r="C38" s="31"/>
      <c r="D38" s="31"/>
      <c r="E38" s="142" t="s">
        <v>46</v>
      </c>
      <c r="F38" s="155">
        <f>ROUND((SUM(BH121:BH133)),  2)</f>
        <v>0</v>
      </c>
      <c r="G38" s="31"/>
      <c r="H38" s="31"/>
      <c r="I38" s="156">
        <v>0.14999999999999999</v>
      </c>
      <c r="J38" s="155">
        <f>0</f>
        <v>0</v>
      </c>
      <c r="K38" s="31"/>
      <c r="L38" s="55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hidden="1" s="2" customFormat="1" ht="14.4" customHeight="1">
      <c r="A39" s="31"/>
      <c r="B39" s="37"/>
      <c r="C39" s="31"/>
      <c r="D39" s="31"/>
      <c r="E39" s="142" t="s">
        <v>47</v>
      </c>
      <c r="F39" s="155">
        <f>ROUND((SUM(BI121:BI133)),  2)</f>
        <v>0</v>
      </c>
      <c r="G39" s="31"/>
      <c r="H39" s="31"/>
      <c r="I39" s="156">
        <v>0</v>
      </c>
      <c r="J39" s="155">
        <f>0</f>
        <v>0</v>
      </c>
      <c r="K39" s="31"/>
      <c r="L39" s="55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hidden="1" s="2" customFormat="1" ht="6.96" customHeight="1">
      <c r="A40" s="31"/>
      <c r="B40" s="37"/>
      <c r="C40" s="31"/>
      <c r="D40" s="31"/>
      <c r="E40" s="31"/>
      <c r="F40" s="31"/>
      <c r="G40" s="31"/>
      <c r="H40" s="31"/>
      <c r="I40" s="31"/>
      <c r="J40" s="31"/>
      <c r="K40" s="31"/>
      <c r="L40" s="55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hidden="1" s="2" customFormat="1" ht="25.44" customHeight="1">
      <c r="A41" s="31"/>
      <c r="B41" s="37"/>
      <c r="C41" s="157"/>
      <c r="D41" s="158" t="s">
        <v>48</v>
      </c>
      <c r="E41" s="159"/>
      <c r="F41" s="159"/>
      <c r="G41" s="160" t="s">
        <v>49</v>
      </c>
      <c r="H41" s="161" t="s">
        <v>50</v>
      </c>
      <c r="I41" s="159"/>
      <c r="J41" s="162">
        <f>SUM(J32:J39)</f>
        <v>686435.42000000004</v>
      </c>
      <c r="K41" s="163"/>
      <c r="L41" s="55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hidden="1" s="2" customFormat="1" ht="14.4" customHeight="1">
      <c r="A42" s="31"/>
      <c r="B42" s="37"/>
      <c r="C42" s="31"/>
      <c r="D42" s="31"/>
      <c r="E42" s="31"/>
      <c r="F42" s="31"/>
      <c r="G42" s="31"/>
      <c r="H42" s="31"/>
      <c r="I42" s="31"/>
      <c r="J42" s="31"/>
      <c r="K42" s="31"/>
      <c r="L42" s="55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55"/>
      <c r="D50" s="164" t="s">
        <v>51</v>
      </c>
      <c r="E50" s="165"/>
      <c r="F50" s="165"/>
      <c r="G50" s="164" t="s">
        <v>52</v>
      </c>
      <c r="H50" s="165"/>
      <c r="I50" s="165"/>
      <c r="J50" s="165"/>
      <c r="K50" s="165"/>
      <c r="L50" s="55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1"/>
      <c r="B61" s="37"/>
      <c r="C61" s="31"/>
      <c r="D61" s="166" t="s">
        <v>53</v>
      </c>
      <c r="E61" s="167"/>
      <c r="F61" s="168" t="s">
        <v>54</v>
      </c>
      <c r="G61" s="166" t="s">
        <v>53</v>
      </c>
      <c r="H61" s="167"/>
      <c r="I61" s="167"/>
      <c r="J61" s="169" t="s">
        <v>54</v>
      </c>
      <c r="K61" s="167"/>
      <c r="L61" s="55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1"/>
      <c r="B65" s="37"/>
      <c r="C65" s="31"/>
      <c r="D65" s="164" t="s">
        <v>55</v>
      </c>
      <c r="E65" s="170"/>
      <c r="F65" s="170"/>
      <c r="G65" s="164" t="s">
        <v>56</v>
      </c>
      <c r="H65" s="170"/>
      <c r="I65" s="170"/>
      <c r="J65" s="170"/>
      <c r="K65" s="170"/>
      <c r="L65" s="55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1"/>
      <c r="B76" s="37"/>
      <c r="C76" s="31"/>
      <c r="D76" s="166" t="s">
        <v>53</v>
      </c>
      <c r="E76" s="167"/>
      <c r="F76" s="168" t="s">
        <v>54</v>
      </c>
      <c r="G76" s="166" t="s">
        <v>53</v>
      </c>
      <c r="H76" s="167"/>
      <c r="I76" s="167"/>
      <c r="J76" s="169" t="s">
        <v>54</v>
      </c>
      <c r="K76" s="167"/>
      <c r="L76" s="55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hidden="1" s="2" customFormat="1" ht="14.4" customHeight="1">
      <c r="A77" s="31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55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78" hidden="1"/>
    <row r="79" hidden="1"/>
    <row r="80" hidden="1"/>
    <row r="81" s="2" customFormat="1" ht="6.96" customHeight="1">
      <c r="A81" s="31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55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="2" customFormat="1" ht="24.96" customHeight="1">
      <c r="A82" s="31"/>
      <c r="B82" s="32"/>
      <c r="C82" s="22" t="s">
        <v>166</v>
      </c>
      <c r="D82" s="33"/>
      <c r="E82" s="33"/>
      <c r="F82" s="33"/>
      <c r="G82" s="33"/>
      <c r="H82" s="33"/>
      <c r="I82" s="33"/>
      <c r="J82" s="33"/>
      <c r="K82" s="33"/>
      <c r="L82" s="55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="2" customFormat="1" ht="6.96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5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="2" customFormat="1" ht="12" customHeight="1">
      <c r="A84" s="31"/>
      <c r="B84" s="32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55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="2" customFormat="1" ht="16.5" customHeight="1">
      <c r="A85" s="31"/>
      <c r="B85" s="32"/>
      <c r="C85" s="33"/>
      <c r="D85" s="33"/>
      <c r="E85" s="175" t="str">
        <f>E7</f>
        <v>Nový objekt tělocvičny, základní školy Roztoky - Žalov</v>
      </c>
      <c r="F85" s="28"/>
      <c r="G85" s="28"/>
      <c r="H85" s="28"/>
      <c r="I85" s="33"/>
      <c r="J85" s="33"/>
      <c r="K85" s="33"/>
      <c r="L85" s="55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="1" customFormat="1" ht="12" customHeight="1">
      <c r="B86" s="20"/>
      <c r="C86" s="28" t="s">
        <v>164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1"/>
      <c r="B87" s="32"/>
      <c r="C87" s="33"/>
      <c r="D87" s="33"/>
      <c r="E87" s="175" t="s">
        <v>208</v>
      </c>
      <c r="F87" s="33"/>
      <c r="G87" s="33"/>
      <c r="H87" s="33"/>
      <c r="I87" s="33"/>
      <c r="J87" s="33"/>
      <c r="K87" s="33"/>
      <c r="L87" s="55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="2" customFormat="1" ht="12" customHeight="1">
      <c r="A88" s="31"/>
      <c r="B88" s="32"/>
      <c r="C88" s="28" t="s">
        <v>209</v>
      </c>
      <c r="D88" s="33"/>
      <c r="E88" s="33"/>
      <c r="F88" s="33"/>
      <c r="G88" s="33"/>
      <c r="H88" s="33"/>
      <c r="I88" s="33"/>
      <c r="J88" s="33"/>
      <c r="K88" s="33"/>
      <c r="L88" s="55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="2" customFormat="1" ht="16.5" customHeight="1">
      <c r="A89" s="31"/>
      <c r="B89" s="32"/>
      <c r="C89" s="33"/>
      <c r="D89" s="33"/>
      <c r="E89" s="68" t="str">
        <f>E11</f>
        <v>1-08 - Ostatní</v>
      </c>
      <c r="F89" s="33"/>
      <c r="G89" s="33"/>
      <c r="H89" s="33"/>
      <c r="I89" s="33"/>
      <c r="J89" s="33"/>
      <c r="K89" s="33"/>
      <c r="L89" s="55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="2" customFormat="1" ht="6.96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55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="2" customFormat="1" ht="12" customHeight="1">
      <c r="A91" s="31"/>
      <c r="B91" s="32"/>
      <c r="C91" s="28" t="s">
        <v>18</v>
      </c>
      <c r="D91" s="33"/>
      <c r="E91" s="33"/>
      <c r="F91" s="25" t="str">
        <f>F14</f>
        <v>parc.č. 2990/9, 2994/2, k.ú. Žalov</v>
      </c>
      <c r="G91" s="33"/>
      <c r="H91" s="33"/>
      <c r="I91" s="28" t="s">
        <v>20</v>
      </c>
      <c r="J91" s="71" t="str">
        <f>IF(J14="","",J14)</f>
        <v>26. 3. 2021</v>
      </c>
      <c r="K91" s="33"/>
      <c r="L91" s="55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="2" customFormat="1" ht="6.96" customHeight="1">
      <c r="A92" s="31"/>
      <c r="B92" s="32"/>
      <c r="C92" s="33"/>
      <c r="D92" s="33"/>
      <c r="E92" s="33"/>
      <c r="F92" s="33"/>
      <c r="G92" s="33"/>
      <c r="H92" s="33"/>
      <c r="I92" s="33"/>
      <c r="J92" s="33"/>
      <c r="K92" s="33"/>
      <c r="L92" s="55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="2" customFormat="1" ht="40.05" customHeight="1">
      <c r="A93" s="31"/>
      <c r="B93" s="32"/>
      <c r="C93" s="28" t="s">
        <v>22</v>
      </c>
      <c r="D93" s="33"/>
      <c r="E93" s="33"/>
      <c r="F93" s="25" t="str">
        <f>E17</f>
        <v>Město Roztoky, nám. 5 května 2, Roztoky</v>
      </c>
      <c r="G93" s="33"/>
      <c r="H93" s="33"/>
      <c r="I93" s="28" t="s">
        <v>29</v>
      </c>
      <c r="J93" s="29" t="str">
        <f>E23</f>
        <v>B.B.D. s.r.o., Rokycanova 30, 130 00, Praha 3</v>
      </c>
      <c r="K93" s="33"/>
      <c r="L93" s="55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="2" customFormat="1" ht="40.05" customHeight="1">
      <c r="A94" s="31"/>
      <c r="B94" s="32"/>
      <c r="C94" s="28" t="s">
        <v>27</v>
      </c>
      <c r="D94" s="33"/>
      <c r="E94" s="33"/>
      <c r="F94" s="25" t="str">
        <f>IF(E20="","",E20)</f>
        <v>bude vybrán</v>
      </c>
      <c r="G94" s="33"/>
      <c r="H94" s="33"/>
      <c r="I94" s="28" t="s">
        <v>33</v>
      </c>
      <c r="J94" s="29" t="str">
        <f>E26</f>
        <v>NASTA GROUP s.r.o., Za Sokolovnou 92, Zdiby</v>
      </c>
      <c r="K94" s="33"/>
      <c r="L94" s="55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="2" customFormat="1" ht="10.32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55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="2" customFormat="1" ht="29.28" customHeight="1">
      <c r="A96" s="31"/>
      <c r="B96" s="32"/>
      <c r="C96" s="176" t="s">
        <v>167</v>
      </c>
      <c r="D96" s="177"/>
      <c r="E96" s="177"/>
      <c r="F96" s="177"/>
      <c r="G96" s="177"/>
      <c r="H96" s="177"/>
      <c r="I96" s="177"/>
      <c r="J96" s="178" t="s">
        <v>168</v>
      </c>
      <c r="K96" s="177"/>
      <c r="L96" s="55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="2" customFormat="1" ht="10.32" customHeight="1">
      <c r="A97" s="31"/>
      <c r="B97" s="32"/>
      <c r="C97" s="33"/>
      <c r="D97" s="33"/>
      <c r="E97" s="33"/>
      <c r="F97" s="33"/>
      <c r="G97" s="33"/>
      <c r="H97" s="33"/>
      <c r="I97" s="33"/>
      <c r="J97" s="33"/>
      <c r="K97" s="33"/>
      <c r="L97" s="55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="2" customFormat="1" ht="22.8" customHeight="1">
      <c r="A98" s="31"/>
      <c r="B98" s="32"/>
      <c r="C98" s="179" t="s">
        <v>169</v>
      </c>
      <c r="D98" s="33"/>
      <c r="E98" s="33"/>
      <c r="F98" s="33"/>
      <c r="G98" s="33"/>
      <c r="H98" s="33"/>
      <c r="I98" s="33"/>
      <c r="J98" s="102">
        <f>J121</f>
        <v>567302</v>
      </c>
      <c r="K98" s="33"/>
      <c r="L98" s="55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U98" s="16" t="s">
        <v>170</v>
      </c>
    </row>
    <row r="99" s="9" customFormat="1" ht="24.96" customHeight="1">
      <c r="A99" s="9"/>
      <c r="B99" s="180"/>
      <c r="C99" s="181"/>
      <c r="D99" s="182" t="s">
        <v>898</v>
      </c>
      <c r="E99" s="183"/>
      <c r="F99" s="183"/>
      <c r="G99" s="183"/>
      <c r="H99" s="183"/>
      <c r="I99" s="183"/>
      <c r="J99" s="184">
        <f>J122</f>
        <v>567302</v>
      </c>
      <c r="K99" s="181"/>
      <c r="L99" s="18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1"/>
      <c r="B100" s="32"/>
      <c r="C100" s="33"/>
      <c r="D100" s="33"/>
      <c r="E100" s="33"/>
      <c r="F100" s="33"/>
      <c r="G100" s="33"/>
      <c r="H100" s="33"/>
      <c r="I100" s="33"/>
      <c r="J100" s="33"/>
      <c r="K100" s="33"/>
      <c r="L100" s="55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</row>
    <row r="101" s="2" customFormat="1" ht="6.96" customHeight="1">
      <c r="A101" s="31"/>
      <c r="B101" s="58"/>
      <c r="C101" s="59"/>
      <c r="D101" s="59"/>
      <c r="E101" s="59"/>
      <c r="F101" s="59"/>
      <c r="G101" s="59"/>
      <c r="H101" s="59"/>
      <c r="I101" s="59"/>
      <c r="J101" s="59"/>
      <c r="K101" s="59"/>
      <c r="L101" s="55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</row>
    <row r="105" s="2" customFormat="1" ht="6.96" customHeight="1">
      <c r="A105" s="31"/>
      <c r="B105" s="60"/>
      <c r="C105" s="61"/>
      <c r="D105" s="61"/>
      <c r="E105" s="61"/>
      <c r="F105" s="61"/>
      <c r="G105" s="61"/>
      <c r="H105" s="61"/>
      <c r="I105" s="61"/>
      <c r="J105" s="61"/>
      <c r="K105" s="61"/>
      <c r="L105" s="55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="2" customFormat="1" ht="24.96" customHeight="1">
      <c r="A106" s="31"/>
      <c r="B106" s="32"/>
      <c r="C106" s="22" t="s">
        <v>172</v>
      </c>
      <c r="D106" s="33"/>
      <c r="E106" s="33"/>
      <c r="F106" s="33"/>
      <c r="G106" s="33"/>
      <c r="H106" s="33"/>
      <c r="I106" s="33"/>
      <c r="J106" s="33"/>
      <c r="K106" s="33"/>
      <c r="L106" s="55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="2" customFormat="1" ht="6.96" customHeight="1">
      <c r="A107" s="31"/>
      <c r="B107" s="32"/>
      <c r="C107" s="33"/>
      <c r="D107" s="33"/>
      <c r="E107" s="33"/>
      <c r="F107" s="33"/>
      <c r="G107" s="33"/>
      <c r="H107" s="33"/>
      <c r="I107" s="33"/>
      <c r="J107" s="33"/>
      <c r="K107" s="33"/>
      <c r="L107" s="55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="2" customFormat="1" ht="12" customHeight="1">
      <c r="A108" s="31"/>
      <c r="B108" s="32"/>
      <c r="C108" s="28" t="s">
        <v>14</v>
      </c>
      <c r="D108" s="33"/>
      <c r="E108" s="33"/>
      <c r="F108" s="33"/>
      <c r="G108" s="33"/>
      <c r="H108" s="33"/>
      <c r="I108" s="33"/>
      <c r="J108" s="33"/>
      <c r="K108" s="33"/>
      <c r="L108" s="55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="2" customFormat="1" ht="16.5" customHeight="1">
      <c r="A109" s="31"/>
      <c r="B109" s="32"/>
      <c r="C109" s="33"/>
      <c r="D109" s="33"/>
      <c r="E109" s="175" t="str">
        <f>E7</f>
        <v>Nový objekt tělocvičny, základní školy Roztoky - Žalov</v>
      </c>
      <c r="F109" s="28"/>
      <c r="G109" s="28"/>
      <c r="H109" s="28"/>
      <c r="I109" s="33"/>
      <c r="J109" s="33"/>
      <c r="K109" s="33"/>
      <c r="L109" s="55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="1" customFormat="1" ht="12" customHeight="1">
      <c r="B110" s="20"/>
      <c r="C110" s="28" t="s">
        <v>164</v>
      </c>
      <c r="D110" s="21"/>
      <c r="E110" s="21"/>
      <c r="F110" s="21"/>
      <c r="G110" s="21"/>
      <c r="H110" s="21"/>
      <c r="I110" s="21"/>
      <c r="J110" s="21"/>
      <c r="K110" s="21"/>
      <c r="L110" s="19"/>
    </row>
    <row r="111" s="2" customFormat="1" ht="16.5" customHeight="1">
      <c r="A111" s="31"/>
      <c r="B111" s="32"/>
      <c r="C111" s="33"/>
      <c r="D111" s="33"/>
      <c r="E111" s="175" t="s">
        <v>208</v>
      </c>
      <c r="F111" s="33"/>
      <c r="G111" s="33"/>
      <c r="H111" s="33"/>
      <c r="I111" s="33"/>
      <c r="J111" s="33"/>
      <c r="K111" s="33"/>
      <c r="L111" s="55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="2" customFormat="1" ht="12" customHeight="1">
      <c r="A112" s="31"/>
      <c r="B112" s="32"/>
      <c r="C112" s="28" t="s">
        <v>209</v>
      </c>
      <c r="D112" s="33"/>
      <c r="E112" s="33"/>
      <c r="F112" s="33"/>
      <c r="G112" s="33"/>
      <c r="H112" s="33"/>
      <c r="I112" s="33"/>
      <c r="J112" s="33"/>
      <c r="K112" s="33"/>
      <c r="L112" s="55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="2" customFormat="1" ht="16.5" customHeight="1">
      <c r="A113" s="31"/>
      <c r="B113" s="32"/>
      <c r="C113" s="33"/>
      <c r="D113" s="33"/>
      <c r="E113" s="68" t="str">
        <f>E11</f>
        <v>1-08 - Ostatní</v>
      </c>
      <c r="F113" s="33"/>
      <c r="G113" s="33"/>
      <c r="H113" s="33"/>
      <c r="I113" s="33"/>
      <c r="J113" s="33"/>
      <c r="K113" s="33"/>
      <c r="L113" s="55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="2" customFormat="1" ht="6.96" customHeight="1">
      <c r="A114" s="31"/>
      <c r="B114" s="32"/>
      <c r="C114" s="33"/>
      <c r="D114" s="33"/>
      <c r="E114" s="33"/>
      <c r="F114" s="33"/>
      <c r="G114" s="33"/>
      <c r="H114" s="33"/>
      <c r="I114" s="33"/>
      <c r="J114" s="33"/>
      <c r="K114" s="33"/>
      <c r="L114" s="55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="2" customFormat="1" ht="12" customHeight="1">
      <c r="A115" s="31"/>
      <c r="B115" s="32"/>
      <c r="C115" s="28" t="s">
        <v>18</v>
      </c>
      <c r="D115" s="33"/>
      <c r="E115" s="33"/>
      <c r="F115" s="25" t="str">
        <f>F14</f>
        <v>parc.č. 2990/9, 2994/2, k.ú. Žalov</v>
      </c>
      <c r="G115" s="33"/>
      <c r="H115" s="33"/>
      <c r="I115" s="28" t="s">
        <v>20</v>
      </c>
      <c r="J115" s="71" t="str">
        <f>IF(J14="","",J14)</f>
        <v>26. 3. 2021</v>
      </c>
      <c r="K115" s="33"/>
      <c r="L115" s="55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="2" customFormat="1" ht="6.96" customHeight="1">
      <c r="A116" s="31"/>
      <c r="B116" s="32"/>
      <c r="C116" s="33"/>
      <c r="D116" s="33"/>
      <c r="E116" s="33"/>
      <c r="F116" s="33"/>
      <c r="G116" s="33"/>
      <c r="H116" s="33"/>
      <c r="I116" s="33"/>
      <c r="J116" s="33"/>
      <c r="K116" s="33"/>
      <c r="L116" s="55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="2" customFormat="1" ht="40.05" customHeight="1">
      <c r="A117" s="31"/>
      <c r="B117" s="32"/>
      <c r="C117" s="28" t="s">
        <v>22</v>
      </c>
      <c r="D117" s="33"/>
      <c r="E117" s="33"/>
      <c r="F117" s="25" t="str">
        <f>E17</f>
        <v>Město Roztoky, nám. 5 května 2, Roztoky</v>
      </c>
      <c r="G117" s="33"/>
      <c r="H117" s="33"/>
      <c r="I117" s="28" t="s">
        <v>29</v>
      </c>
      <c r="J117" s="29" t="str">
        <f>E23</f>
        <v>B.B.D. s.r.o., Rokycanova 30, 130 00, Praha 3</v>
      </c>
      <c r="K117" s="33"/>
      <c r="L117" s="55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="2" customFormat="1" ht="40.05" customHeight="1">
      <c r="A118" s="31"/>
      <c r="B118" s="32"/>
      <c r="C118" s="28" t="s">
        <v>27</v>
      </c>
      <c r="D118" s="33"/>
      <c r="E118" s="33"/>
      <c r="F118" s="25" t="str">
        <f>IF(E20="","",E20)</f>
        <v>bude vybrán</v>
      </c>
      <c r="G118" s="33"/>
      <c r="H118" s="33"/>
      <c r="I118" s="28" t="s">
        <v>33</v>
      </c>
      <c r="J118" s="29" t="str">
        <f>E26</f>
        <v>NASTA GROUP s.r.o., Za Sokolovnou 92, Zdiby</v>
      </c>
      <c r="K118" s="33"/>
      <c r="L118" s="55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="2" customFormat="1" ht="10.32" customHeight="1">
      <c r="A119" s="31"/>
      <c r="B119" s="32"/>
      <c r="C119" s="33"/>
      <c r="D119" s="33"/>
      <c r="E119" s="33"/>
      <c r="F119" s="33"/>
      <c r="G119" s="33"/>
      <c r="H119" s="33"/>
      <c r="I119" s="33"/>
      <c r="J119" s="33"/>
      <c r="K119" s="33"/>
      <c r="L119" s="55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="10" customFormat="1" ht="29.28" customHeight="1">
      <c r="A120" s="186"/>
      <c r="B120" s="187"/>
      <c r="C120" s="188" t="s">
        <v>173</v>
      </c>
      <c r="D120" s="189" t="s">
        <v>63</v>
      </c>
      <c r="E120" s="189" t="s">
        <v>59</v>
      </c>
      <c r="F120" s="189" t="s">
        <v>60</v>
      </c>
      <c r="G120" s="189" t="s">
        <v>174</v>
      </c>
      <c r="H120" s="189" t="s">
        <v>175</v>
      </c>
      <c r="I120" s="189" t="s">
        <v>176</v>
      </c>
      <c r="J120" s="190" t="s">
        <v>168</v>
      </c>
      <c r="K120" s="191" t="s">
        <v>177</v>
      </c>
      <c r="L120" s="192"/>
      <c r="M120" s="92" t="s">
        <v>1</v>
      </c>
      <c r="N120" s="93" t="s">
        <v>42</v>
      </c>
      <c r="O120" s="93" t="s">
        <v>178</v>
      </c>
      <c r="P120" s="93" t="s">
        <v>179</v>
      </c>
      <c r="Q120" s="93" t="s">
        <v>180</v>
      </c>
      <c r="R120" s="93" t="s">
        <v>181</v>
      </c>
      <c r="S120" s="93" t="s">
        <v>182</v>
      </c>
      <c r="T120" s="94" t="s">
        <v>183</v>
      </c>
      <c r="U120" s="186"/>
      <c r="V120" s="186"/>
      <c r="W120" s="186"/>
      <c r="X120" s="186"/>
      <c r="Y120" s="186"/>
      <c r="Z120" s="186"/>
      <c r="AA120" s="186"/>
      <c r="AB120" s="186"/>
      <c r="AC120" s="186"/>
      <c r="AD120" s="186"/>
      <c r="AE120" s="186"/>
    </row>
    <row r="121" s="2" customFormat="1" ht="22.8" customHeight="1">
      <c r="A121" s="31"/>
      <c r="B121" s="32"/>
      <c r="C121" s="99" t="s">
        <v>184</v>
      </c>
      <c r="D121" s="33"/>
      <c r="E121" s="33"/>
      <c r="F121" s="33"/>
      <c r="G121" s="33"/>
      <c r="H121" s="33"/>
      <c r="I121" s="33"/>
      <c r="J121" s="193">
        <f>BK121</f>
        <v>567302</v>
      </c>
      <c r="K121" s="33"/>
      <c r="L121" s="37"/>
      <c r="M121" s="95"/>
      <c r="N121" s="194"/>
      <c r="O121" s="96"/>
      <c r="P121" s="195">
        <f>P122</f>
        <v>0</v>
      </c>
      <c r="Q121" s="96"/>
      <c r="R121" s="195">
        <f>R122</f>
        <v>0</v>
      </c>
      <c r="S121" s="96"/>
      <c r="T121" s="196">
        <f>T122</f>
        <v>0</v>
      </c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T121" s="16" t="s">
        <v>77</v>
      </c>
      <c r="AU121" s="16" t="s">
        <v>170</v>
      </c>
      <c r="BK121" s="197">
        <f>BK122</f>
        <v>567302</v>
      </c>
    </row>
    <row r="122" s="11" customFormat="1" ht="25.92" customHeight="1">
      <c r="A122" s="11"/>
      <c r="B122" s="198"/>
      <c r="C122" s="199"/>
      <c r="D122" s="200" t="s">
        <v>77</v>
      </c>
      <c r="E122" s="201" t="s">
        <v>899</v>
      </c>
      <c r="F122" s="201" t="s">
        <v>900</v>
      </c>
      <c r="G122" s="199"/>
      <c r="H122" s="199"/>
      <c r="I122" s="199"/>
      <c r="J122" s="202">
        <f>BK122</f>
        <v>567302</v>
      </c>
      <c r="K122" s="199"/>
      <c r="L122" s="203"/>
      <c r="M122" s="204"/>
      <c r="N122" s="205"/>
      <c r="O122" s="205"/>
      <c r="P122" s="206">
        <f>SUM(P123:P133)</f>
        <v>0</v>
      </c>
      <c r="Q122" s="205"/>
      <c r="R122" s="206">
        <f>SUM(R123:R133)</f>
        <v>0</v>
      </c>
      <c r="S122" s="205"/>
      <c r="T122" s="207">
        <f>SUM(T123:T133)</f>
        <v>0</v>
      </c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R122" s="208" t="s">
        <v>86</v>
      </c>
      <c r="AT122" s="209" t="s">
        <v>77</v>
      </c>
      <c r="AU122" s="209" t="s">
        <v>78</v>
      </c>
      <c r="AY122" s="208" t="s">
        <v>187</v>
      </c>
      <c r="BK122" s="210">
        <f>SUM(BK123:BK133)</f>
        <v>567302</v>
      </c>
    </row>
    <row r="123" s="2" customFormat="1" ht="21.75" customHeight="1">
      <c r="A123" s="31"/>
      <c r="B123" s="32"/>
      <c r="C123" s="211" t="s">
        <v>86</v>
      </c>
      <c r="D123" s="211" t="s">
        <v>188</v>
      </c>
      <c r="E123" s="212" t="s">
        <v>901</v>
      </c>
      <c r="F123" s="213" t="s">
        <v>902</v>
      </c>
      <c r="G123" s="214" t="s">
        <v>422</v>
      </c>
      <c r="H123" s="215">
        <v>1</v>
      </c>
      <c r="I123" s="216">
        <v>25000</v>
      </c>
      <c r="J123" s="216">
        <f>ROUND(I123*H123,2)</f>
        <v>25000</v>
      </c>
      <c r="K123" s="217"/>
      <c r="L123" s="37"/>
      <c r="M123" s="218" t="s">
        <v>1</v>
      </c>
      <c r="N123" s="219" t="s">
        <v>43</v>
      </c>
      <c r="O123" s="220">
        <v>0</v>
      </c>
      <c r="P123" s="220">
        <f>O123*H123</f>
        <v>0</v>
      </c>
      <c r="Q123" s="220">
        <v>0</v>
      </c>
      <c r="R123" s="220">
        <f>Q123*H123</f>
        <v>0</v>
      </c>
      <c r="S123" s="220">
        <v>0</v>
      </c>
      <c r="T123" s="221">
        <f>S123*H123</f>
        <v>0</v>
      </c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R123" s="222" t="s">
        <v>204</v>
      </c>
      <c r="AT123" s="222" t="s">
        <v>188</v>
      </c>
      <c r="AU123" s="222" t="s">
        <v>86</v>
      </c>
      <c r="AY123" s="16" t="s">
        <v>187</v>
      </c>
      <c r="BE123" s="223">
        <f>IF(N123="základní",J123,0)</f>
        <v>25000</v>
      </c>
      <c r="BF123" s="223">
        <f>IF(N123="snížená",J123,0)</f>
        <v>0</v>
      </c>
      <c r="BG123" s="223">
        <f>IF(N123="zákl. přenesená",J123,0)</f>
        <v>0</v>
      </c>
      <c r="BH123" s="223">
        <f>IF(N123="sníž. přenesená",J123,0)</f>
        <v>0</v>
      </c>
      <c r="BI123" s="223">
        <f>IF(N123="nulová",J123,0)</f>
        <v>0</v>
      </c>
      <c r="BJ123" s="16" t="s">
        <v>86</v>
      </c>
      <c r="BK123" s="223">
        <f>ROUND(I123*H123,2)</f>
        <v>25000</v>
      </c>
      <c r="BL123" s="16" t="s">
        <v>204</v>
      </c>
      <c r="BM123" s="222" t="s">
        <v>903</v>
      </c>
    </row>
    <row r="124" s="2" customFormat="1" ht="16.5" customHeight="1">
      <c r="A124" s="31"/>
      <c r="B124" s="32"/>
      <c r="C124" s="211" t="s">
        <v>88</v>
      </c>
      <c r="D124" s="211" t="s">
        <v>188</v>
      </c>
      <c r="E124" s="212" t="s">
        <v>904</v>
      </c>
      <c r="F124" s="213" t="s">
        <v>905</v>
      </c>
      <c r="G124" s="214" t="s">
        <v>422</v>
      </c>
      <c r="H124" s="215">
        <v>1</v>
      </c>
      <c r="I124" s="216">
        <v>20000</v>
      </c>
      <c r="J124" s="216">
        <f>ROUND(I124*H124,2)</f>
        <v>20000</v>
      </c>
      <c r="K124" s="217"/>
      <c r="L124" s="37"/>
      <c r="M124" s="218" t="s">
        <v>1</v>
      </c>
      <c r="N124" s="219" t="s">
        <v>43</v>
      </c>
      <c r="O124" s="220">
        <v>0</v>
      </c>
      <c r="P124" s="220">
        <f>O124*H124</f>
        <v>0</v>
      </c>
      <c r="Q124" s="220">
        <v>0</v>
      </c>
      <c r="R124" s="220">
        <f>Q124*H124</f>
        <v>0</v>
      </c>
      <c r="S124" s="220">
        <v>0</v>
      </c>
      <c r="T124" s="221">
        <f>S124*H124</f>
        <v>0</v>
      </c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R124" s="222" t="s">
        <v>204</v>
      </c>
      <c r="AT124" s="222" t="s">
        <v>188</v>
      </c>
      <c r="AU124" s="222" t="s">
        <v>86</v>
      </c>
      <c r="AY124" s="16" t="s">
        <v>187</v>
      </c>
      <c r="BE124" s="223">
        <f>IF(N124="základní",J124,0)</f>
        <v>20000</v>
      </c>
      <c r="BF124" s="223">
        <f>IF(N124="snížená",J124,0)</f>
        <v>0</v>
      </c>
      <c r="BG124" s="223">
        <f>IF(N124="zákl. přenesená",J124,0)</f>
        <v>0</v>
      </c>
      <c r="BH124" s="223">
        <f>IF(N124="sníž. přenesená",J124,0)</f>
        <v>0</v>
      </c>
      <c r="BI124" s="223">
        <f>IF(N124="nulová",J124,0)</f>
        <v>0</v>
      </c>
      <c r="BJ124" s="16" t="s">
        <v>86</v>
      </c>
      <c r="BK124" s="223">
        <f>ROUND(I124*H124,2)</f>
        <v>20000</v>
      </c>
      <c r="BL124" s="16" t="s">
        <v>204</v>
      </c>
      <c r="BM124" s="222" t="s">
        <v>906</v>
      </c>
    </row>
    <row r="125" s="2" customFormat="1" ht="16.5" customHeight="1">
      <c r="A125" s="31"/>
      <c r="B125" s="32"/>
      <c r="C125" s="211" t="s">
        <v>199</v>
      </c>
      <c r="D125" s="211" t="s">
        <v>188</v>
      </c>
      <c r="E125" s="212" t="s">
        <v>907</v>
      </c>
      <c r="F125" s="213" t="s">
        <v>908</v>
      </c>
      <c r="G125" s="214" t="s">
        <v>216</v>
      </c>
      <c r="H125" s="215">
        <v>1340</v>
      </c>
      <c r="I125" s="216">
        <v>120</v>
      </c>
      <c r="J125" s="216">
        <f>ROUND(I125*H125,2)</f>
        <v>160800</v>
      </c>
      <c r="K125" s="217"/>
      <c r="L125" s="37"/>
      <c r="M125" s="218" t="s">
        <v>1</v>
      </c>
      <c r="N125" s="219" t="s">
        <v>43</v>
      </c>
      <c r="O125" s="220">
        <v>0</v>
      </c>
      <c r="P125" s="220">
        <f>O125*H125</f>
        <v>0</v>
      </c>
      <c r="Q125" s="220">
        <v>0</v>
      </c>
      <c r="R125" s="220">
        <f>Q125*H125</f>
        <v>0</v>
      </c>
      <c r="S125" s="220">
        <v>0</v>
      </c>
      <c r="T125" s="221">
        <f>S125*H125</f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222" t="s">
        <v>204</v>
      </c>
      <c r="AT125" s="222" t="s">
        <v>188</v>
      </c>
      <c r="AU125" s="222" t="s">
        <v>86</v>
      </c>
      <c r="AY125" s="16" t="s">
        <v>187</v>
      </c>
      <c r="BE125" s="223">
        <f>IF(N125="základní",J125,0)</f>
        <v>160800</v>
      </c>
      <c r="BF125" s="223">
        <f>IF(N125="snížená",J125,0)</f>
        <v>0</v>
      </c>
      <c r="BG125" s="223">
        <f>IF(N125="zákl. přenesená",J125,0)</f>
        <v>0</v>
      </c>
      <c r="BH125" s="223">
        <f>IF(N125="sníž. přenesená",J125,0)</f>
        <v>0</v>
      </c>
      <c r="BI125" s="223">
        <f>IF(N125="nulová",J125,0)</f>
        <v>0</v>
      </c>
      <c r="BJ125" s="16" t="s">
        <v>86</v>
      </c>
      <c r="BK125" s="223">
        <f>ROUND(I125*H125,2)</f>
        <v>160800</v>
      </c>
      <c r="BL125" s="16" t="s">
        <v>204</v>
      </c>
      <c r="BM125" s="222" t="s">
        <v>909</v>
      </c>
    </row>
    <row r="126" s="2" customFormat="1" ht="16.5" customHeight="1">
      <c r="A126" s="31"/>
      <c r="B126" s="32"/>
      <c r="C126" s="211" t="s">
        <v>204</v>
      </c>
      <c r="D126" s="211" t="s">
        <v>188</v>
      </c>
      <c r="E126" s="212" t="s">
        <v>910</v>
      </c>
      <c r="F126" s="213" t="s">
        <v>911</v>
      </c>
      <c r="G126" s="214" t="s">
        <v>216</v>
      </c>
      <c r="H126" s="215">
        <v>595</v>
      </c>
      <c r="I126" s="216">
        <v>60</v>
      </c>
      <c r="J126" s="216">
        <f>ROUND(I126*H126,2)</f>
        <v>35700</v>
      </c>
      <c r="K126" s="217"/>
      <c r="L126" s="37"/>
      <c r="M126" s="218" t="s">
        <v>1</v>
      </c>
      <c r="N126" s="219" t="s">
        <v>43</v>
      </c>
      <c r="O126" s="220">
        <v>0</v>
      </c>
      <c r="P126" s="220">
        <f>O126*H126</f>
        <v>0</v>
      </c>
      <c r="Q126" s="220">
        <v>0</v>
      </c>
      <c r="R126" s="220">
        <f>Q126*H126</f>
        <v>0</v>
      </c>
      <c r="S126" s="220">
        <v>0</v>
      </c>
      <c r="T126" s="221">
        <f>S126*H126</f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222" t="s">
        <v>204</v>
      </c>
      <c r="AT126" s="222" t="s">
        <v>188</v>
      </c>
      <c r="AU126" s="222" t="s">
        <v>86</v>
      </c>
      <c r="AY126" s="16" t="s">
        <v>187</v>
      </c>
      <c r="BE126" s="223">
        <f>IF(N126="základní",J126,0)</f>
        <v>35700</v>
      </c>
      <c r="BF126" s="223">
        <f>IF(N126="snížená",J126,0)</f>
        <v>0</v>
      </c>
      <c r="BG126" s="223">
        <f>IF(N126="zákl. přenesená",J126,0)</f>
        <v>0</v>
      </c>
      <c r="BH126" s="223">
        <f>IF(N126="sníž. přenesená",J126,0)</f>
        <v>0</v>
      </c>
      <c r="BI126" s="223">
        <f>IF(N126="nulová",J126,0)</f>
        <v>0</v>
      </c>
      <c r="BJ126" s="16" t="s">
        <v>86</v>
      </c>
      <c r="BK126" s="223">
        <f>ROUND(I126*H126,2)</f>
        <v>35700</v>
      </c>
      <c r="BL126" s="16" t="s">
        <v>204</v>
      </c>
      <c r="BM126" s="222" t="s">
        <v>912</v>
      </c>
    </row>
    <row r="127" s="2" customFormat="1" ht="16.5" customHeight="1">
      <c r="A127" s="31"/>
      <c r="B127" s="32"/>
      <c r="C127" s="211" t="s">
        <v>186</v>
      </c>
      <c r="D127" s="211" t="s">
        <v>188</v>
      </c>
      <c r="E127" s="212" t="s">
        <v>913</v>
      </c>
      <c r="F127" s="213" t="s">
        <v>914</v>
      </c>
      <c r="G127" s="214" t="s">
        <v>216</v>
      </c>
      <c r="H127" s="215">
        <v>604</v>
      </c>
      <c r="I127" s="216">
        <v>90</v>
      </c>
      <c r="J127" s="216">
        <f>ROUND(I127*H127,2)</f>
        <v>54360</v>
      </c>
      <c r="K127" s="217"/>
      <c r="L127" s="37"/>
      <c r="M127" s="218" t="s">
        <v>1</v>
      </c>
      <c r="N127" s="219" t="s">
        <v>43</v>
      </c>
      <c r="O127" s="220">
        <v>0</v>
      </c>
      <c r="P127" s="220">
        <f>O127*H127</f>
        <v>0</v>
      </c>
      <c r="Q127" s="220">
        <v>0</v>
      </c>
      <c r="R127" s="220">
        <f>Q127*H127</f>
        <v>0</v>
      </c>
      <c r="S127" s="220">
        <v>0</v>
      </c>
      <c r="T127" s="221">
        <f>S127*H127</f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222" t="s">
        <v>204</v>
      </c>
      <c r="AT127" s="222" t="s">
        <v>188</v>
      </c>
      <c r="AU127" s="222" t="s">
        <v>86</v>
      </c>
      <c r="AY127" s="16" t="s">
        <v>187</v>
      </c>
      <c r="BE127" s="223">
        <f>IF(N127="základní",J127,0)</f>
        <v>54360</v>
      </c>
      <c r="BF127" s="223">
        <f>IF(N127="snížená",J127,0)</f>
        <v>0</v>
      </c>
      <c r="BG127" s="223">
        <f>IF(N127="zákl. přenesená",J127,0)</f>
        <v>0</v>
      </c>
      <c r="BH127" s="223">
        <f>IF(N127="sníž. přenesená",J127,0)</f>
        <v>0</v>
      </c>
      <c r="BI127" s="223">
        <f>IF(N127="nulová",J127,0)</f>
        <v>0</v>
      </c>
      <c r="BJ127" s="16" t="s">
        <v>86</v>
      </c>
      <c r="BK127" s="223">
        <f>ROUND(I127*H127,2)</f>
        <v>54360</v>
      </c>
      <c r="BL127" s="16" t="s">
        <v>204</v>
      </c>
      <c r="BM127" s="222" t="s">
        <v>915</v>
      </c>
    </row>
    <row r="128" s="2" customFormat="1" ht="16.5" customHeight="1">
      <c r="A128" s="31"/>
      <c r="B128" s="32"/>
      <c r="C128" s="211" t="s">
        <v>234</v>
      </c>
      <c r="D128" s="211" t="s">
        <v>188</v>
      </c>
      <c r="E128" s="212" t="s">
        <v>916</v>
      </c>
      <c r="F128" s="213" t="s">
        <v>917</v>
      </c>
      <c r="G128" s="214" t="s">
        <v>216</v>
      </c>
      <c r="H128" s="215">
        <v>366.19999999999999</v>
      </c>
      <c r="I128" s="216">
        <v>35</v>
      </c>
      <c r="J128" s="216">
        <f>ROUND(I128*H128,2)</f>
        <v>12817</v>
      </c>
      <c r="K128" s="217"/>
      <c r="L128" s="37"/>
      <c r="M128" s="218" t="s">
        <v>1</v>
      </c>
      <c r="N128" s="219" t="s">
        <v>43</v>
      </c>
      <c r="O128" s="220">
        <v>0</v>
      </c>
      <c r="P128" s="220">
        <f>O128*H128</f>
        <v>0</v>
      </c>
      <c r="Q128" s="220">
        <v>0</v>
      </c>
      <c r="R128" s="220">
        <f>Q128*H128</f>
        <v>0</v>
      </c>
      <c r="S128" s="220">
        <v>0</v>
      </c>
      <c r="T128" s="221">
        <f>S128*H128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222" t="s">
        <v>204</v>
      </c>
      <c r="AT128" s="222" t="s">
        <v>188</v>
      </c>
      <c r="AU128" s="222" t="s">
        <v>86</v>
      </c>
      <c r="AY128" s="16" t="s">
        <v>187</v>
      </c>
      <c r="BE128" s="223">
        <f>IF(N128="základní",J128,0)</f>
        <v>12817</v>
      </c>
      <c r="BF128" s="223">
        <f>IF(N128="snížená",J128,0)</f>
        <v>0</v>
      </c>
      <c r="BG128" s="223">
        <f>IF(N128="zákl. přenesená",J128,0)</f>
        <v>0</v>
      </c>
      <c r="BH128" s="223">
        <f>IF(N128="sníž. přenesená",J128,0)</f>
        <v>0</v>
      </c>
      <c r="BI128" s="223">
        <f>IF(N128="nulová",J128,0)</f>
        <v>0</v>
      </c>
      <c r="BJ128" s="16" t="s">
        <v>86</v>
      </c>
      <c r="BK128" s="223">
        <f>ROUND(I128*H128,2)</f>
        <v>12817</v>
      </c>
      <c r="BL128" s="16" t="s">
        <v>204</v>
      </c>
      <c r="BM128" s="222" t="s">
        <v>918</v>
      </c>
    </row>
    <row r="129" s="2" customFormat="1">
      <c r="A129" s="31"/>
      <c r="B129" s="32"/>
      <c r="C129" s="33"/>
      <c r="D129" s="224" t="s">
        <v>194</v>
      </c>
      <c r="E129" s="33"/>
      <c r="F129" s="225" t="s">
        <v>919</v>
      </c>
      <c r="G129" s="33"/>
      <c r="H129" s="33"/>
      <c r="I129" s="33"/>
      <c r="J129" s="33"/>
      <c r="K129" s="33"/>
      <c r="L129" s="37"/>
      <c r="M129" s="226"/>
      <c r="N129" s="227"/>
      <c r="O129" s="83"/>
      <c r="P129" s="83"/>
      <c r="Q129" s="83"/>
      <c r="R129" s="83"/>
      <c r="S129" s="83"/>
      <c r="T129" s="84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T129" s="16" t="s">
        <v>194</v>
      </c>
      <c r="AU129" s="16" t="s">
        <v>86</v>
      </c>
    </row>
    <row r="130" s="12" customFormat="1">
      <c r="A130" s="12"/>
      <c r="B130" s="232"/>
      <c r="C130" s="233"/>
      <c r="D130" s="224" t="s">
        <v>226</v>
      </c>
      <c r="E130" s="241" t="s">
        <v>1</v>
      </c>
      <c r="F130" s="234" t="s">
        <v>920</v>
      </c>
      <c r="G130" s="233"/>
      <c r="H130" s="235">
        <v>366.19999999999999</v>
      </c>
      <c r="I130" s="233"/>
      <c r="J130" s="233"/>
      <c r="K130" s="233"/>
      <c r="L130" s="236"/>
      <c r="M130" s="237"/>
      <c r="N130" s="238"/>
      <c r="O130" s="238"/>
      <c r="P130" s="238"/>
      <c r="Q130" s="238"/>
      <c r="R130" s="238"/>
      <c r="S130" s="238"/>
      <c r="T130" s="239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T130" s="240" t="s">
        <v>226</v>
      </c>
      <c r="AU130" s="240" t="s">
        <v>86</v>
      </c>
      <c r="AV130" s="12" t="s">
        <v>88</v>
      </c>
      <c r="AW130" s="12" t="s">
        <v>32</v>
      </c>
      <c r="AX130" s="12" t="s">
        <v>86</v>
      </c>
      <c r="AY130" s="240" t="s">
        <v>187</v>
      </c>
    </row>
    <row r="131" s="2" customFormat="1" ht="16.5" customHeight="1">
      <c r="A131" s="31"/>
      <c r="B131" s="32"/>
      <c r="C131" s="211" t="s">
        <v>262</v>
      </c>
      <c r="D131" s="211" t="s">
        <v>188</v>
      </c>
      <c r="E131" s="212" t="s">
        <v>921</v>
      </c>
      <c r="F131" s="213" t="s">
        <v>922</v>
      </c>
      <c r="G131" s="214" t="s">
        <v>422</v>
      </c>
      <c r="H131" s="215">
        <v>1</v>
      </c>
      <c r="I131" s="216">
        <v>25000</v>
      </c>
      <c r="J131" s="216">
        <f>ROUND(I131*H131,2)</f>
        <v>25000</v>
      </c>
      <c r="K131" s="217"/>
      <c r="L131" s="37"/>
      <c r="M131" s="218" t="s">
        <v>1</v>
      </c>
      <c r="N131" s="219" t="s">
        <v>43</v>
      </c>
      <c r="O131" s="220">
        <v>0</v>
      </c>
      <c r="P131" s="220">
        <f>O131*H131</f>
        <v>0</v>
      </c>
      <c r="Q131" s="220">
        <v>0</v>
      </c>
      <c r="R131" s="220">
        <f>Q131*H131</f>
        <v>0</v>
      </c>
      <c r="S131" s="220">
        <v>0</v>
      </c>
      <c r="T131" s="221">
        <f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222" t="s">
        <v>204</v>
      </c>
      <c r="AT131" s="222" t="s">
        <v>188</v>
      </c>
      <c r="AU131" s="222" t="s">
        <v>86</v>
      </c>
      <c r="AY131" s="16" t="s">
        <v>187</v>
      </c>
      <c r="BE131" s="223">
        <f>IF(N131="základní",J131,0)</f>
        <v>25000</v>
      </c>
      <c r="BF131" s="223">
        <f>IF(N131="snížená",J131,0)</f>
        <v>0</v>
      </c>
      <c r="BG131" s="223">
        <f>IF(N131="zákl. přenesená",J131,0)</f>
        <v>0</v>
      </c>
      <c r="BH131" s="223">
        <f>IF(N131="sníž. přenesená",J131,0)</f>
        <v>0</v>
      </c>
      <c r="BI131" s="223">
        <f>IF(N131="nulová",J131,0)</f>
        <v>0</v>
      </c>
      <c r="BJ131" s="16" t="s">
        <v>86</v>
      </c>
      <c r="BK131" s="223">
        <f>ROUND(I131*H131,2)</f>
        <v>25000</v>
      </c>
      <c r="BL131" s="16" t="s">
        <v>204</v>
      </c>
      <c r="BM131" s="222" t="s">
        <v>923</v>
      </c>
    </row>
    <row r="132" s="2" customFormat="1" ht="16.5" customHeight="1">
      <c r="A132" s="31"/>
      <c r="B132" s="32"/>
      <c r="C132" s="211" t="s">
        <v>332</v>
      </c>
      <c r="D132" s="211" t="s">
        <v>188</v>
      </c>
      <c r="E132" s="212" t="s">
        <v>924</v>
      </c>
      <c r="F132" s="213" t="s">
        <v>925</v>
      </c>
      <c r="G132" s="214" t="s">
        <v>216</v>
      </c>
      <c r="H132" s="215">
        <v>38.299999999999997</v>
      </c>
      <c r="I132" s="216">
        <v>3750</v>
      </c>
      <c r="J132" s="216">
        <f>ROUND(I132*H132,2)</f>
        <v>143625</v>
      </c>
      <c r="K132" s="217"/>
      <c r="L132" s="37"/>
      <c r="M132" s="218" t="s">
        <v>1</v>
      </c>
      <c r="N132" s="219" t="s">
        <v>43</v>
      </c>
      <c r="O132" s="220">
        <v>0</v>
      </c>
      <c r="P132" s="220">
        <f>O132*H132</f>
        <v>0</v>
      </c>
      <c r="Q132" s="220">
        <v>0</v>
      </c>
      <c r="R132" s="220">
        <f>Q132*H132</f>
        <v>0</v>
      </c>
      <c r="S132" s="220">
        <v>0</v>
      </c>
      <c r="T132" s="221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222" t="s">
        <v>204</v>
      </c>
      <c r="AT132" s="222" t="s">
        <v>188</v>
      </c>
      <c r="AU132" s="222" t="s">
        <v>86</v>
      </c>
      <c r="AY132" s="16" t="s">
        <v>187</v>
      </c>
      <c r="BE132" s="223">
        <f>IF(N132="základní",J132,0)</f>
        <v>143625</v>
      </c>
      <c r="BF132" s="223">
        <f>IF(N132="snížená",J132,0)</f>
        <v>0</v>
      </c>
      <c r="BG132" s="223">
        <f>IF(N132="zákl. přenesená",J132,0)</f>
        <v>0</v>
      </c>
      <c r="BH132" s="223">
        <f>IF(N132="sníž. přenesená",J132,0)</f>
        <v>0</v>
      </c>
      <c r="BI132" s="223">
        <f>IF(N132="nulová",J132,0)</f>
        <v>0</v>
      </c>
      <c r="BJ132" s="16" t="s">
        <v>86</v>
      </c>
      <c r="BK132" s="223">
        <f>ROUND(I132*H132,2)</f>
        <v>143625</v>
      </c>
      <c r="BL132" s="16" t="s">
        <v>204</v>
      </c>
      <c r="BM132" s="222" t="s">
        <v>926</v>
      </c>
    </row>
    <row r="133" s="2" customFormat="1" ht="16.5" customHeight="1">
      <c r="A133" s="31"/>
      <c r="B133" s="32"/>
      <c r="C133" s="211" t="s">
        <v>336</v>
      </c>
      <c r="D133" s="211" t="s">
        <v>188</v>
      </c>
      <c r="E133" s="212" t="s">
        <v>927</v>
      </c>
      <c r="F133" s="213" t="s">
        <v>928</v>
      </c>
      <c r="G133" s="214" t="s">
        <v>237</v>
      </c>
      <c r="H133" s="215">
        <v>100</v>
      </c>
      <c r="I133" s="216">
        <v>900</v>
      </c>
      <c r="J133" s="216">
        <f>ROUND(I133*H133,2)</f>
        <v>90000</v>
      </c>
      <c r="K133" s="217"/>
      <c r="L133" s="37"/>
      <c r="M133" s="228" t="s">
        <v>1</v>
      </c>
      <c r="N133" s="229" t="s">
        <v>43</v>
      </c>
      <c r="O133" s="230">
        <v>0</v>
      </c>
      <c r="P133" s="230">
        <f>O133*H133</f>
        <v>0</v>
      </c>
      <c r="Q133" s="230">
        <v>0</v>
      </c>
      <c r="R133" s="230">
        <f>Q133*H133</f>
        <v>0</v>
      </c>
      <c r="S133" s="230">
        <v>0</v>
      </c>
      <c r="T133" s="231">
        <f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222" t="s">
        <v>204</v>
      </c>
      <c r="AT133" s="222" t="s">
        <v>188</v>
      </c>
      <c r="AU133" s="222" t="s">
        <v>86</v>
      </c>
      <c r="AY133" s="16" t="s">
        <v>187</v>
      </c>
      <c r="BE133" s="223">
        <f>IF(N133="základní",J133,0)</f>
        <v>90000</v>
      </c>
      <c r="BF133" s="223">
        <f>IF(N133="snížená",J133,0)</f>
        <v>0</v>
      </c>
      <c r="BG133" s="223">
        <f>IF(N133="zákl. přenesená",J133,0)</f>
        <v>0</v>
      </c>
      <c r="BH133" s="223">
        <f>IF(N133="sníž. přenesená",J133,0)</f>
        <v>0</v>
      </c>
      <c r="BI133" s="223">
        <f>IF(N133="nulová",J133,0)</f>
        <v>0</v>
      </c>
      <c r="BJ133" s="16" t="s">
        <v>86</v>
      </c>
      <c r="BK133" s="223">
        <f>ROUND(I133*H133,2)</f>
        <v>90000</v>
      </c>
      <c r="BL133" s="16" t="s">
        <v>204</v>
      </c>
      <c r="BM133" s="222" t="s">
        <v>929</v>
      </c>
    </row>
    <row r="134" s="2" customFormat="1" ht="6.96" customHeight="1">
      <c r="A134" s="31"/>
      <c r="B134" s="58"/>
      <c r="C134" s="59"/>
      <c r="D134" s="59"/>
      <c r="E134" s="59"/>
      <c r="F134" s="59"/>
      <c r="G134" s="59"/>
      <c r="H134" s="59"/>
      <c r="I134" s="59"/>
      <c r="J134" s="59"/>
      <c r="K134" s="59"/>
      <c r="L134" s="37"/>
      <c r="M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</row>
  </sheetData>
  <sheetProtection sheet="1" autoFilter="0" formatColumns="0" formatRows="0" objects="1" scenarios="1" spinCount="100000" saltValue="bMuoHQM7egmOtiSjhbxYgq87tg2ue2UalP5S70ENQ79odcsfrAKCQITYgGgzYWyYrMy5JHg51IfQtGK64bIDPw==" hashValue="sPHtXxPpdrFvbA6I3T9N3rMaXlkfFJGBF2pHi7LiU59rTZWLBvj+QsoIvfi8k2QYDIEJjylkBT9mjwFZxrubJw==" algorithmName="SHA-512" password="CC35"/>
  <autoFilter ref="C120:K133"/>
  <mergeCells count="11">
    <mergeCell ref="E7:H7"/>
    <mergeCell ref="E9:H9"/>
    <mergeCell ref="E11:H11"/>
    <mergeCell ref="E29:H29"/>
    <mergeCell ref="E85:H85"/>
    <mergeCell ref="E87:H87"/>
    <mergeCell ref="E89:H89"/>
    <mergeCell ref="E109:H109"/>
    <mergeCell ref="E111:H111"/>
    <mergeCell ref="E113:H11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21"/>
    </row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120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19"/>
      <c r="AT3" s="16" t="s">
        <v>88</v>
      </c>
    </row>
    <row r="4" hidden="1" s="1" customFormat="1" ht="24.96" customHeight="1">
      <c r="B4" s="19"/>
      <c r="D4" s="140" t="s">
        <v>163</v>
      </c>
      <c r="L4" s="19"/>
      <c r="M4" s="141" t="s">
        <v>10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42" t="s">
        <v>14</v>
      </c>
      <c r="L6" s="19"/>
    </row>
    <row r="7" hidden="1" s="1" customFormat="1" ht="16.5" customHeight="1">
      <c r="B7" s="19"/>
      <c r="E7" s="143" t="str">
        <f>'Rekapitulace stavby'!K6</f>
        <v>Nový objekt tělocvičny, základní školy Roztoky - Žalov</v>
      </c>
      <c r="F7" s="142"/>
      <c r="G7" s="142"/>
      <c r="H7" s="142"/>
      <c r="L7" s="19"/>
    </row>
    <row r="8" hidden="1" s="2" customFormat="1" ht="12" customHeight="1">
      <c r="A8" s="31"/>
      <c r="B8" s="37"/>
      <c r="C8" s="31"/>
      <c r="D8" s="142" t="s">
        <v>164</v>
      </c>
      <c r="E8" s="31"/>
      <c r="F8" s="31"/>
      <c r="G8" s="31"/>
      <c r="H8" s="31"/>
      <c r="I8" s="31"/>
      <c r="J8" s="31"/>
      <c r="K8" s="31"/>
      <c r="L8" s="55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hidden="1" s="2" customFormat="1" ht="16.5" customHeight="1">
      <c r="A9" s="31"/>
      <c r="B9" s="37"/>
      <c r="C9" s="31"/>
      <c r="D9" s="31"/>
      <c r="E9" s="144" t="s">
        <v>930</v>
      </c>
      <c r="F9" s="31"/>
      <c r="G9" s="31"/>
      <c r="H9" s="31"/>
      <c r="I9" s="31"/>
      <c r="J9" s="31"/>
      <c r="K9" s="31"/>
      <c r="L9" s="55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hidden="1" s="2" customFormat="1">
      <c r="A10" s="31"/>
      <c r="B10" s="37"/>
      <c r="C10" s="31"/>
      <c r="D10" s="31"/>
      <c r="E10" s="31"/>
      <c r="F10" s="31"/>
      <c r="G10" s="31"/>
      <c r="H10" s="31"/>
      <c r="I10" s="31"/>
      <c r="J10" s="31"/>
      <c r="K10" s="31"/>
      <c r="L10" s="55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hidden="1" s="2" customFormat="1" ht="12" customHeight="1">
      <c r="A11" s="31"/>
      <c r="B11" s="37"/>
      <c r="C11" s="31"/>
      <c r="D11" s="142" t="s">
        <v>16</v>
      </c>
      <c r="E11" s="31"/>
      <c r="F11" s="133" t="s">
        <v>1</v>
      </c>
      <c r="G11" s="31"/>
      <c r="H11" s="31"/>
      <c r="I11" s="142" t="s">
        <v>17</v>
      </c>
      <c r="J11" s="133" t="s">
        <v>1</v>
      </c>
      <c r="K11" s="31"/>
      <c r="L11" s="55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hidden="1" s="2" customFormat="1" ht="12" customHeight="1">
      <c r="A12" s="31"/>
      <c r="B12" s="37"/>
      <c r="C12" s="31"/>
      <c r="D12" s="142" t="s">
        <v>18</v>
      </c>
      <c r="E12" s="31"/>
      <c r="F12" s="133" t="s">
        <v>19</v>
      </c>
      <c r="G12" s="31"/>
      <c r="H12" s="31"/>
      <c r="I12" s="142" t="s">
        <v>20</v>
      </c>
      <c r="J12" s="145" t="str">
        <f>'Rekapitulace stavby'!AN8</f>
        <v>26. 3. 2021</v>
      </c>
      <c r="K12" s="31"/>
      <c r="L12" s="55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hidden="1" s="2" customFormat="1" ht="10.8" customHeight="1">
      <c r="A13" s="31"/>
      <c r="B13" s="37"/>
      <c r="C13" s="31"/>
      <c r="D13" s="31"/>
      <c r="E13" s="31"/>
      <c r="F13" s="31"/>
      <c r="G13" s="31"/>
      <c r="H13" s="31"/>
      <c r="I13" s="31"/>
      <c r="J13" s="31"/>
      <c r="K13" s="31"/>
      <c r="L13" s="55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hidden="1" s="2" customFormat="1" ht="12" customHeight="1">
      <c r="A14" s="31"/>
      <c r="B14" s="37"/>
      <c r="C14" s="31"/>
      <c r="D14" s="142" t="s">
        <v>22</v>
      </c>
      <c r="E14" s="31"/>
      <c r="F14" s="31"/>
      <c r="G14" s="31"/>
      <c r="H14" s="31"/>
      <c r="I14" s="142" t="s">
        <v>23</v>
      </c>
      <c r="J14" s="133" t="s">
        <v>24</v>
      </c>
      <c r="K14" s="31"/>
      <c r="L14" s="55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hidden="1" s="2" customFormat="1" ht="18" customHeight="1">
      <c r="A15" s="31"/>
      <c r="B15" s="37"/>
      <c r="C15" s="31"/>
      <c r="D15" s="31"/>
      <c r="E15" s="133" t="s">
        <v>25</v>
      </c>
      <c r="F15" s="31"/>
      <c r="G15" s="31"/>
      <c r="H15" s="31"/>
      <c r="I15" s="142" t="s">
        <v>26</v>
      </c>
      <c r="J15" s="133" t="s">
        <v>1</v>
      </c>
      <c r="K15" s="31"/>
      <c r="L15" s="55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hidden="1" s="2" customFormat="1" ht="6.96" customHeight="1">
      <c r="A16" s="31"/>
      <c r="B16" s="37"/>
      <c r="C16" s="31"/>
      <c r="D16" s="31"/>
      <c r="E16" s="31"/>
      <c r="F16" s="31"/>
      <c r="G16" s="31"/>
      <c r="H16" s="31"/>
      <c r="I16" s="31"/>
      <c r="J16" s="31"/>
      <c r="K16" s="31"/>
      <c r="L16" s="55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hidden="1" s="2" customFormat="1" ht="12" customHeight="1">
      <c r="A17" s="31"/>
      <c r="B17" s="37"/>
      <c r="C17" s="31"/>
      <c r="D17" s="142" t="s">
        <v>27</v>
      </c>
      <c r="E17" s="31"/>
      <c r="F17" s="31"/>
      <c r="G17" s="31"/>
      <c r="H17" s="31"/>
      <c r="I17" s="142" t="s">
        <v>23</v>
      </c>
      <c r="J17" s="133" t="s">
        <v>1</v>
      </c>
      <c r="K17" s="31"/>
      <c r="L17" s="55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hidden="1" s="2" customFormat="1" ht="18" customHeight="1">
      <c r="A18" s="31"/>
      <c r="B18" s="37"/>
      <c r="C18" s="31"/>
      <c r="D18" s="31"/>
      <c r="E18" s="133" t="s">
        <v>28</v>
      </c>
      <c r="F18" s="31"/>
      <c r="G18" s="31"/>
      <c r="H18" s="31"/>
      <c r="I18" s="142" t="s">
        <v>26</v>
      </c>
      <c r="J18" s="133" t="s">
        <v>1</v>
      </c>
      <c r="K18" s="31"/>
      <c r="L18" s="55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hidden="1" s="2" customFormat="1" ht="6.96" customHeight="1">
      <c r="A19" s="31"/>
      <c r="B19" s="37"/>
      <c r="C19" s="31"/>
      <c r="D19" s="31"/>
      <c r="E19" s="31"/>
      <c r="F19" s="31"/>
      <c r="G19" s="31"/>
      <c r="H19" s="31"/>
      <c r="I19" s="31"/>
      <c r="J19" s="31"/>
      <c r="K19" s="31"/>
      <c r="L19" s="55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hidden="1" s="2" customFormat="1" ht="12" customHeight="1">
      <c r="A20" s="31"/>
      <c r="B20" s="37"/>
      <c r="C20" s="31"/>
      <c r="D20" s="142" t="s">
        <v>29</v>
      </c>
      <c r="E20" s="31"/>
      <c r="F20" s="31"/>
      <c r="G20" s="31"/>
      <c r="H20" s="31"/>
      <c r="I20" s="142" t="s">
        <v>23</v>
      </c>
      <c r="J20" s="133" t="s">
        <v>30</v>
      </c>
      <c r="K20" s="31"/>
      <c r="L20" s="55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hidden="1" s="2" customFormat="1" ht="18" customHeight="1">
      <c r="A21" s="31"/>
      <c r="B21" s="37"/>
      <c r="C21" s="31"/>
      <c r="D21" s="31"/>
      <c r="E21" s="133" t="s">
        <v>31</v>
      </c>
      <c r="F21" s="31"/>
      <c r="G21" s="31"/>
      <c r="H21" s="31"/>
      <c r="I21" s="142" t="s">
        <v>26</v>
      </c>
      <c r="J21" s="133" t="s">
        <v>1</v>
      </c>
      <c r="K21" s="31"/>
      <c r="L21" s="55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hidden="1" s="2" customFormat="1" ht="6.96" customHeight="1">
      <c r="A22" s="31"/>
      <c r="B22" s="37"/>
      <c r="C22" s="31"/>
      <c r="D22" s="31"/>
      <c r="E22" s="31"/>
      <c r="F22" s="31"/>
      <c r="G22" s="31"/>
      <c r="H22" s="31"/>
      <c r="I22" s="31"/>
      <c r="J22" s="31"/>
      <c r="K22" s="31"/>
      <c r="L22" s="55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hidden="1" s="2" customFormat="1" ht="12" customHeight="1">
      <c r="A23" s="31"/>
      <c r="B23" s="37"/>
      <c r="C23" s="31"/>
      <c r="D23" s="142" t="s">
        <v>33</v>
      </c>
      <c r="E23" s="31"/>
      <c r="F23" s="31"/>
      <c r="G23" s="31"/>
      <c r="H23" s="31"/>
      <c r="I23" s="142" t="s">
        <v>23</v>
      </c>
      <c r="J23" s="133" t="s">
        <v>34</v>
      </c>
      <c r="K23" s="31"/>
      <c r="L23" s="55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hidden="1" s="2" customFormat="1" ht="18" customHeight="1">
      <c r="A24" s="31"/>
      <c r="B24" s="37"/>
      <c r="C24" s="31"/>
      <c r="D24" s="31"/>
      <c r="E24" s="133" t="s">
        <v>35</v>
      </c>
      <c r="F24" s="31"/>
      <c r="G24" s="31"/>
      <c r="H24" s="31"/>
      <c r="I24" s="142" t="s">
        <v>26</v>
      </c>
      <c r="J24" s="133" t="s">
        <v>1</v>
      </c>
      <c r="K24" s="31"/>
      <c r="L24" s="55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hidden="1" s="2" customFormat="1" ht="6.96" customHeight="1">
      <c r="A25" s="31"/>
      <c r="B25" s="37"/>
      <c r="C25" s="31"/>
      <c r="D25" s="31"/>
      <c r="E25" s="31"/>
      <c r="F25" s="31"/>
      <c r="G25" s="31"/>
      <c r="H25" s="31"/>
      <c r="I25" s="31"/>
      <c r="J25" s="31"/>
      <c r="K25" s="31"/>
      <c r="L25" s="55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hidden="1" s="2" customFormat="1" ht="12" customHeight="1">
      <c r="A26" s="31"/>
      <c r="B26" s="37"/>
      <c r="C26" s="31"/>
      <c r="D26" s="142" t="s">
        <v>36</v>
      </c>
      <c r="E26" s="31"/>
      <c r="F26" s="31"/>
      <c r="G26" s="31"/>
      <c r="H26" s="31"/>
      <c r="I26" s="31"/>
      <c r="J26" s="31"/>
      <c r="K26" s="31"/>
      <c r="L26" s="55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hidden="1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hidden="1" s="2" customFormat="1" ht="6.96" customHeight="1">
      <c r="A28" s="31"/>
      <c r="B28" s="37"/>
      <c r="C28" s="31"/>
      <c r="D28" s="31"/>
      <c r="E28" s="31"/>
      <c r="F28" s="31"/>
      <c r="G28" s="31"/>
      <c r="H28" s="31"/>
      <c r="I28" s="31"/>
      <c r="J28" s="31"/>
      <c r="K28" s="31"/>
      <c r="L28" s="55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hidden="1" s="2" customFormat="1" ht="6.96" customHeight="1">
      <c r="A29" s="31"/>
      <c r="B29" s="37"/>
      <c r="C29" s="31"/>
      <c r="D29" s="150"/>
      <c r="E29" s="150"/>
      <c r="F29" s="150"/>
      <c r="G29" s="150"/>
      <c r="H29" s="150"/>
      <c r="I29" s="150"/>
      <c r="J29" s="150"/>
      <c r="K29" s="150"/>
      <c r="L29" s="55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hidden="1" s="2" customFormat="1" ht="25.44" customHeight="1">
      <c r="A30" s="31"/>
      <c r="B30" s="37"/>
      <c r="C30" s="31"/>
      <c r="D30" s="151" t="s">
        <v>38</v>
      </c>
      <c r="E30" s="31"/>
      <c r="F30" s="31"/>
      <c r="G30" s="31"/>
      <c r="H30" s="31"/>
      <c r="I30" s="31"/>
      <c r="J30" s="152">
        <f>ROUND(J122, 2)</f>
        <v>6886506.5599999996</v>
      </c>
      <c r="K30" s="31"/>
      <c r="L30" s="55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hidden="1" s="2" customFormat="1" ht="6.96" customHeight="1">
      <c r="A31" s="31"/>
      <c r="B31" s="37"/>
      <c r="C31" s="31"/>
      <c r="D31" s="150"/>
      <c r="E31" s="150"/>
      <c r="F31" s="150"/>
      <c r="G31" s="150"/>
      <c r="H31" s="150"/>
      <c r="I31" s="150"/>
      <c r="J31" s="150"/>
      <c r="K31" s="150"/>
      <c r="L31" s="55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hidden="1" s="2" customFormat="1" ht="14.4" customHeight="1">
      <c r="A32" s="31"/>
      <c r="B32" s="37"/>
      <c r="C32" s="31"/>
      <c r="D32" s="31"/>
      <c r="E32" s="31"/>
      <c r="F32" s="153" t="s">
        <v>40</v>
      </c>
      <c r="G32" s="31"/>
      <c r="H32" s="31"/>
      <c r="I32" s="153" t="s">
        <v>39</v>
      </c>
      <c r="J32" s="153" t="s">
        <v>41</v>
      </c>
      <c r="K32" s="31"/>
      <c r="L32" s="55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hidden="1" s="2" customFormat="1" ht="14.4" customHeight="1">
      <c r="A33" s="31"/>
      <c r="B33" s="37"/>
      <c r="C33" s="31"/>
      <c r="D33" s="154" t="s">
        <v>42</v>
      </c>
      <c r="E33" s="142" t="s">
        <v>43</v>
      </c>
      <c r="F33" s="155">
        <f>ROUND((SUM(BE122:BE230)),  2)</f>
        <v>6886506.5599999996</v>
      </c>
      <c r="G33" s="31"/>
      <c r="H33" s="31"/>
      <c r="I33" s="156">
        <v>0.20999999999999999</v>
      </c>
      <c r="J33" s="155">
        <f>ROUND(((SUM(BE122:BE230))*I33),  2)</f>
        <v>1446166.3799999999</v>
      </c>
      <c r="K33" s="31"/>
      <c r="L33" s="55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hidden="1" s="2" customFormat="1" ht="14.4" customHeight="1">
      <c r="A34" s="31"/>
      <c r="B34" s="37"/>
      <c r="C34" s="31"/>
      <c r="D34" s="31"/>
      <c r="E34" s="142" t="s">
        <v>44</v>
      </c>
      <c r="F34" s="155">
        <f>ROUND((SUM(BF122:BF230)),  2)</f>
        <v>0</v>
      </c>
      <c r="G34" s="31"/>
      <c r="H34" s="31"/>
      <c r="I34" s="156">
        <v>0.14999999999999999</v>
      </c>
      <c r="J34" s="155">
        <f>ROUND(((SUM(BF122:BF230))*I34),  2)</f>
        <v>0</v>
      </c>
      <c r="K34" s="31"/>
      <c r="L34" s="55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hidden="1" s="2" customFormat="1" ht="14.4" customHeight="1">
      <c r="A35" s="31"/>
      <c r="B35" s="37"/>
      <c r="C35" s="31"/>
      <c r="D35" s="31"/>
      <c r="E35" s="142" t="s">
        <v>45</v>
      </c>
      <c r="F35" s="155">
        <f>ROUND((SUM(BG122:BG230)),  2)</f>
        <v>0</v>
      </c>
      <c r="G35" s="31"/>
      <c r="H35" s="31"/>
      <c r="I35" s="156">
        <v>0.20999999999999999</v>
      </c>
      <c r="J35" s="155">
        <f>0</f>
        <v>0</v>
      </c>
      <c r="K35" s="31"/>
      <c r="L35" s="55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hidden="1" s="2" customFormat="1" ht="14.4" customHeight="1">
      <c r="A36" s="31"/>
      <c r="B36" s="37"/>
      <c r="C36" s="31"/>
      <c r="D36" s="31"/>
      <c r="E36" s="142" t="s">
        <v>46</v>
      </c>
      <c r="F36" s="155">
        <f>ROUND((SUM(BH122:BH230)),  2)</f>
        <v>0</v>
      </c>
      <c r="G36" s="31"/>
      <c r="H36" s="31"/>
      <c r="I36" s="156">
        <v>0.14999999999999999</v>
      </c>
      <c r="J36" s="155">
        <f>0</f>
        <v>0</v>
      </c>
      <c r="K36" s="31"/>
      <c r="L36" s="55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hidden="1" s="2" customFormat="1" ht="14.4" customHeight="1">
      <c r="A37" s="31"/>
      <c r="B37" s="37"/>
      <c r="C37" s="31"/>
      <c r="D37" s="31"/>
      <c r="E37" s="142" t="s">
        <v>47</v>
      </c>
      <c r="F37" s="155">
        <f>ROUND((SUM(BI122:BI230)),  2)</f>
        <v>0</v>
      </c>
      <c r="G37" s="31"/>
      <c r="H37" s="31"/>
      <c r="I37" s="156">
        <v>0</v>
      </c>
      <c r="J37" s="155">
        <f>0</f>
        <v>0</v>
      </c>
      <c r="K37" s="31"/>
      <c r="L37" s="55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hidden="1" s="2" customFormat="1" ht="6.96" customHeight="1">
      <c r="A38" s="31"/>
      <c r="B38" s="37"/>
      <c r="C38" s="31"/>
      <c r="D38" s="31"/>
      <c r="E38" s="31"/>
      <c r="F38" s="31"/>
      <c r="G38" s="31"/>
      <c r="H38" s="31"/>
      <c r="I38" s="31"/>
      <c r="J38" s="31"/>
      <c r="K38" s="31"/>
      <c r="L38" s="55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hidden="1" s="2" customFormat="1" ht="25.44" customHeight="1">
      <c r="A39" s="31"/>
      <c r="B39" s="37"/>
      <c r="C39" s="157"/>
      <c r="D39" s="158" t="s">
        <v>48</v>
      </c>
      <c r="E39" s="159"/>
      <c r="F39" s="159"/>
      <c r="G39" s="160" t="s">
        <v>49</v>
      </c>
      <c r="H39" s="161" t="s">
        <v>50</v>
      </c>
      <c r="I39" s="159"/>
      <c r="J39" s="162">
        <f>SUM(J30:J37)</f>
        <v>8332672.9399999995</v>
      </c>
      <c r="K39" s="163"/>
      <c r="L39" s="55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hidden="1" s="2" customFormat="1" ht="14.4" customHeight="1">
      <c r="A40" s="31"/>
      <c r="B40" s="37"/>
      <c r="C40" s="31"/>
      <c r="D40" s="31"/>
      <c r="E40" s="31"/>
      <c r="F40" s="31"/>
      <c r="G40" s="31"/>
      <c r="H40" s="31"/>
      <c r="I40" s="31"/>
      <c r="J40" s="31"/>
      <c r="K40" s="31"/>
      <c r="L40" s="55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hidden="1" s="1" customFormat="1" ht="14.4" customHeight="1">
      <c r="B41" s="19"/>
      <c r="L41" s="19"/>
    </row>
    <row r="42" hidden="1" s="1" customFormat="1" ht="14.4" customHeight="1">
      <c r="B42" s="19"/>
      <c r="L42" s="19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55"/>
      <c r="D50" s="164" t="s">
        <v>51</v>
      </c>
      <c r="E50" s="165"/>
      <c r="F50" s="165"/>
      <c r="G50" s="164" t="s">
        <v>52</v>
      </c>
      <c r="H50" s="165"/>
      <c r="I50" s="165"/>
      <c r="J50" s="165"/>
      <c r="K50" s="165"/>
      <c r="L50" s="55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1"/>
      <c r="B61" s="37"/>
      <c r="C61" s="31"/>
      <c r="D61" s="166" t="s">
        <v>53</v>
      </c>
      <c r="E61" s="167"/>
      <c r="F61" s="168" t="s">
        <v>54</v>
      </c>
      <c r="G61" s="166" t="s">
        <v>53</v>
      </c>
      <c r="H61" s="167"/>
      <c r="I61" s="167"/>
      <c r="J61" s="169" t="s">
        <v>54</v>
      </c>
      <c r="K61" s="167"/>
      <c r="L61" s="55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1"/>
      <c r="B65" s="37"/>
      <c r="C65" s="31"/>
      <c r="D65" s="164" t="s">
        <v>55</v>
      </c>
      <c r="E65" s="170"/>
      <c r="F65" s="170"/>
      <c r="G65" s="164" t="s">
        <v>56</v>
      </c>
      <c r="H65" s="170"/>
      <c r="I65" s="170"/>
      <c r="J65" s="170"/>
      <c r="K65" s="170"/>
      <c r="L65" s="55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1"/>
      <c r="B76" s="37"/>
      <c r="C76" s="31"/>
      <c r="D76" s="166" t="s">
        <v>53</v>
      </c>
      <c r="E76" s="167"/>
      <c r="F76" s="168" t="s">
        <v>54</v>
      </c>
      <c r="G76" s="166" t="s">
        <v>53</v>
      </c>
      <c r="H76" s="167"/>
      <c r="I76" s="167"/>
      <c r="J76" s="169" t="s">
        <v>54</v>
      </c>
      <c r="K76" s="167"/>
      <c r="L76" s="55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hidden="1" s="2" customFormat="1" ht="14.4" customHeight="1">
      <c r="A77" s="31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55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78" hidden="1"/>
    <row r="79" hidden="1"/>
    <row r="80" hidden="1"/>
    <row r="81" s="2" customFormat="1" ht="6.96" customHeight="1">
      <c r="A81" s="31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55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="2" customFormat="1" ht="24.96" customHeight="1">
      <c r="A82" s="31"/>
      <c r="B82" s="32"/>
      <c r="C82" s="22" t="s">
        <v>166</v>
      </c>
      <c r="D82" s="33"/>
      <c r="E82" s="33"/>
      <c r="F82" s="33"/>
      <c r="G82" s="33"/>
      <c r="H82" s="33"/>
      <c r="I82" s="33"/>
      <c r="J82" s="33"/>
      <c r="K82" s="33"/>
      <c r="L82" s="55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="2" customFormat="1" ht="6.96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5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="2" customFormat="1" ht="12" customHeight="1">
      <c r="A84" s="31"/>
      <c r="B84" s="32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55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="2" customFormat="1" ht="16.5" customHeight="1">
      <c r="A85" s="31"/>
      <c r="B85" s="32"/>
      <c r="C85" s="33"/>
      <c r="D85" s="33"/>
      <c r="E85" s="175" t="str">
        <f>E7</f>
        <v>Nový objekt tělocvičny, základní školy Roztoky - Žalov</v>
      </c>
      <c r="F85" s="28"/>
      <c r="G85" s="28"/>
      <c r="H85" s="28"/>
      <c r="I85" s="33"/>
      <c r="J85" s="33"/>
      <c r="K85" s="33"/>
      <c r="L85" s="55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="2" customFormat="1" ht="12" customHeight="1">
      <c r="A86" s="31"/>
      <c r="B86" s="32"/>
      <c r="C86" s="28" t="s">
        <v>164</v>
      </c>
      <c r="D86" s="33"/>
      <c r="E86" s="33"/>
      <c r="F86" s="33"/>
      <c r="G86" s="33"/>
      <c r="H86" s="33"/>
      <c r="I86" s="33"/>
      <c r="J86" s="33"/>
      <c r="K86" s="33"/>
      <c r="L86" s="55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="2" customFormat="1" ht="16.5" customHeight="1">
      <c r="A87" s="31"/>
      <c r="B87" s="32"/>
      <c r="C87" s="33"/>
      <c r="D87" s="33"/>
      <c r="E87" s="68" t="str">
        <f>E9</f>
        <v>D.1.2a - Statika</v>
      </c>
      <c r="F87" s="33"/>
      <c r="G87" s="33"/>
      <c r="H87" s="33"/>
      <c r="I87" s="33"/>
      <c r="J87" s="33"/>
      <c r="K87" s="33"/>
      <c r="L87" s="55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="2" customFormat="1" ht="6.96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55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="2" customFormat="1" ht="12" customHeight="1">
      <c r="A89" s="31"/>
      <c r="B89" s="32"/>
      <c r="C89" s="28" t="s">
        <v>18</v>
      </c>
      <c r="D89" s="33"/>
      <c r="E89" s="33"/>
      <c r="F89" s="25" t="str">
        <f>F12</f>
        <v>parc.č. 2990/9, 2994/2, k.ú. Žalov</v>
      </c>
      <c r="G89" s="33"/>
      <c r="H89" s="33"/>
      <c r="I89" s="28" t="s">
        <v>20</v>
      </c>
      <c r="J89" s="71" t="str">
        <f>IF(J12="","",J12)</f>
        <v>26. 3. 2021</v>
      </c>
      <c r="K89" s="33"/>
      <c r="L89" s="55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="2" customFormat="1" ht="6.96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55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="2" customFormat="1" ht="40.05" customHeight="1">
      <c r="A91" s="31"/>
      <c r="B91" s="32"/>
      <c r="C91" s="28" t="s">
        <v>22</v>
      </c>
      <c r="D91" s="33"/>
      <c r="E91" s="33"/>
      <c r="F91" s="25" t="str">
        <f>E15</f>
        <v>Město Roztoky, nám. 5 května 2, Roztoky</v>
      </c>
      <c r="G91" s="33"/>
      <c r="H91" s="33"/>
      <c r="I91" s="28" t="s">
        <v>29</v>
      </c>
      <c r="J91" s="29" t="str">
        <f>E21</f>
        <v>B.B.D. s.r.o., Rokycanova 30, 130 00, Praha 3</v>
      </c>
      <c r="K91" s="33"/>
      <c r="L91" s="55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="2" customFormat="1" ht="40.05" customHeight="1">
      <c r="A92" s="31"/>
      <c r="B92" s="32"/>
      <c r="C92" s="28" t="s">
        <v>27</v>
      </c>
      <c r="D92" s="33"/>
      <c r="E92" s="33"/>
      <c r="F92" s="25" t="str">
        <f>IF(E18="","",E18)</f>
        <v>bude vybrán</v>
      </c>
      <c r="G92" s="33"/>
      <c r="H92" s="33"/>
      <c r="I92" s="28" t="s">
        <v>33</v>
      </c>
      <c r="J92" s="29" t="str">
        <f>E24</f>
        <v>NASTA GROUP s.r.o., Za Sokolovnou 92, Zdiby</v>
      </c>
      <c r="K92" s="33"/>
      <c r="L92" s="55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="2" customFormat="1" ht="10.32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55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="2" customFormat="1" ht="29.28" customHeight="1">
      <c r="A94" s="31"/>
      <c r="B94" s="32"/>
      <c r="C94" s="176" t="s">
        <v>167</v>
      </c>
      <c r="D94" s="177"/>
      <c r="E94" s="177"/>
      <c r="F94" s="177"/>
      <c r="G94" s="177"/>
      <c r="H94" s="177"/>
      <c r="I94" s="177"/>
      <c r="J94" s="178" t="s">
        <v>168</v>
      </c>
      <c r="K94" s="177"/>
      <c r="L94" s="55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="2" customFormat="1" ht="10.32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55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="2" customFormat="1" ht="22.8" customHeight="1">
      <c r="A96" s="31"/>
      <c r="B96" s="32"/>
      <c r="C96" s="179" t="s">
        <v>169</v>
      </c>
      <c r="D96" s="33"/>
      <c r="E96" s="33"/>
      <c r="F96" s="33"/>
      <c r="G96" s="33"/>
      <c r="H96" s="33"/>
      <c r="I96" s="33"/>
      <c r="J96" s="102">
        <f>J122</f>
        <v>6886506.5599999996</v>
      </c>
      <c r="K96" s="33"/>
      <c r="L96" s="55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170</v>
      </c>
    </row>
    <row r="97" s="9" customFormat="1" ht="24.96" customHeight="1">
      <c r="A97" s="9"/>
      <c r="B97" s="180"/>
      <c r="C97" s="181"/>
      <c r="D97" s="182" t="s">
        <v>931</v>
      </c>
      <c r="E97" s="183"/>
      <c r="F97" s="183"/>
      <c r="G97" s="183"/>
      <c r="H97" s="183"/>
      <c r="I97" s="183"/>
      <c r="J97" s="184">
        <f>J123</f>
        <v>6886506.5599999996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3" customFormat="1" ht="19.92" customHeight="1">
      <c r="A98" s="13"/>
      <c r="B98" s="246"/>
      <c r="C98" s="125"/>
      <c r="D98" s="247" t="s">
        <v>932</v>
      </c>
      <c r="E98" s="248"/>
      <c r="F98" s="248"/>
      <c r="G98" s="248"/>
      <c r="H98" s="248"/>
      <c r="I98" s="248"/>
      <c r="J98" s="249">
        <f>J124</f>
        <v>2226823.8999999999</v>
      </c>
      <c r="K98" s="125"/>
      <c r="L98" s="250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</row>
    <row r="99" s="13" customFormat="1" ht="19.92" customHeight="1">
      <c r="A99" s="13"/>
      <c r="B99" s="246"/>
      <c r="C99" s="125"/>
      <c r="D99" s="247" t="s">
        <v>933</v>
      </c>
      <c r="E99" s="248"/>
      <c r="F99" s="248"/>
      <c r="G99" s="248"/>
      <c r="H99" s="248"/>
      <c r="I99" s="248"/>
      <c r="J99" s="249">
        <f>J131</f>
        <v>1614631.4000000001</v>
      </c>
      <c r="K99" s="125"/>
      <c r="L99" s="250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</row>
    <row r="100" s="13" customFormat="1" ht="19.92" customHeight="1">
      <c r="A100" s="13"/>
      <c r="B100" s="246"/>
      <c r="C100" s="125"/>
      <c r="D100" s="247" t="s">
        <v>934</v>
      </c>
      <c r="E100" s="248"/>
      <c r="F100" s="248"/>
      <c r="G100" s="248"/>
      <c r="H100" s="248"/>
      <c r="I100" s="248"/>
      <c r="J100" s="249">
        <f>J174</f>
        <v>1508097.5500000003</v>
      </c>
      <c r="K100" s="125"/>
      <c r="L100" s="250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</row>
    <row r="101" s="13" customFormat="1" ht="19.92" customHeight="1">
      <c r="A101" s="13"/>
      <c r="B101" s="246"/>
      <c r="C101" s="125"/>
      <c r="D101" s="247" t="s">
        <v>935</v>
      </c>
      <c r="E101" s="248"/>
      <c r="F101" s="248"/>
      <c r="G101" s="248"/>
      <c r="H101" s="248"/>
      <c r="I101" s="248"/>
      <c r="J101" s="249">
        <f>J212</f>
        <v>1175028.3999999999</v>
      </c>
      <c r="K101" s="125"/>
      <c r="L101" s="250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</row>
    <row r="102" s="13" customFormat="1" ht="19.92" customHeight="1">
      <c r="A102" s="13"/>
      <c r="B102" s="246"/>
      <c r="C102" s="125"/>
      <c r="D102" s="247" t="s">
        <v>936</v>
      </c>
      <c r="E102" s="248"/>
      <c r="F102" s="248"/>
      <c r="G102" s="248"/>
      <c r="H102" s="248"/>
      <c r="I102" s="248"/>
      <c r="J102" s="249">
        <f>J229</f>
        <v>361925.31</v>
      </c>
      <c r="K102" s="125"/>
      <c r="L102" s="250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</row>
    <row r="103" s="2" customFormat="1" ht="21.84" customHeight="1">
      <c r="A103" s="31"/>
      <c r="B103" s="32"/>
      <c r="C103" s="33"/>
      <c r="D103" s="33"/>
      <c r="E103" s="33"/>
      <c r="F103" s="33"/>
      <c r="G103" s="33"/>
      <c r="H103" s="33"/>
      <c r="I103" s="33"/>
      <c r="J103" s="33"/>
      <c r="K103" s="33"/>
      <c r="L103" s="55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="2" customFormat="1" ht="6.96" customHeight="1">
      <c r="A104" s="31"/>
      <c r="B104" s="58"/>
      <c r="C104" s="59"/>
      <c r="D104" s="59"/>
      <c r="E104" s="59"/>
      <c r="F104" s="59"/>
      <c r="G104" s="59"/>
      <c r="H104" s="59"/>
      <c r="I104" s="59"/>
      <c r="J104" s="59"/>
      <c r="K104" s="59"/>
      <c r="L104" s="55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8" s="2" customFormat="1" ht="6.96" customHeight="1">
      <c r="A108" s="31"/>
      <c r="B108" s="60"/>
      <c r="C108" s="61"/>
      <c r="D108" s="61"/>
      <c r="E108" s="61"/>
      <c r="F108" s="61"/>
      <c r="G108" s="61"/>
      <c r="H108" s="61"/>
      <c r="I108" s="61"/>
      <c r="J108" s="61"/>
      <c r="K108" s="61"/>
      <c r="L108" s="55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="2" customFormat="1" ht="24.96" customHeight="1">
      <c r="A109" s="31"/>
      <c r="B109" s="32"/>
      <c r="C109" s="22" t="s">
        <v>172</v>
      </c>
      <c r="D109" s="33"/>
      <c r="E109" s="33"/>
      <c r="F109" s="33"/>
      <c r="G109" s="33"/>
      <c r="H109" s="33"/>
      <c r="I109" s="33"/>
      <c r="J109" s="33"/>
      <c r="K109" s="33"/>
      <c r="L109" s="55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="2" customFormat="1" ht="6.96" customHeight="1">
      <c r="A110" s="31"/>
      <c r="B110" s="32"/>
      <c r="C110" s="33"/>
      <c r="D110" s="33"/>
      <c r="E110" s="33"/>
      <c r="F110" s="33"/>
      <c r="G110" s="33"/>
      <c r="H110" s="33"/>
      <c r="I110" s="33"/>
      <c r="J110" s="33"/>
      <c r="K110" s="33"/>
      <c r="L110" s="55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="2" customFormat="1" ht="12" customHeight="1">
      <c r="A111" s="31"/>
      <c r="B111" s="32"/>
      <c r="C111" s="28" t="s">
        <v>14</v>
      </c>
      <c r="D111" s="33"/>
      <c r="E111" s="33"/>
      <c r="F111" s="33"/>
      <c r="G111" s="33"/>
      <c r="H111" s="33"/>
      <c r="I111" s="33"/>
      <c r="J111" s="33"/>
      <c r="K111" s="33"/>
      <c r="L111" s="55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="2" customFormat="1" ht="16.5" customHeight="1">
      <c r="A112" s="31"/>
      <c r="B112" s="32"/>
      <c r="C112" s="33"/>
      <c r="D112" s="33"/>
      <c r="E112" s="175" t="str">
        <f>E7</f>
        <v>Nový objekt tělocvičny, základní školy Roztoky - Žalov</v>
      </c>
      <c r="F112" s="28"/>
      <c r="G112" s="28"/>
      <c r="H112" s="28"/>
      <c r="I112" s="33"/>
      <c r="J112" s="33"/>
      <c r="K112" s="33"/>
      <c r="L112" s="55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="2" customFormat="1" ht="12" customHeight="1">
      <c r="A113" s="31"/>
      <c r="B113" s="32"/>
      <c r="C113" s="28" t="s">
        <v>164</v>
      </c>
      <c r="D113" s="33"/>
      <c r="E113" s="33"/>
      <c r="F113" s="33"/>
      <c r="G113" s="33"/>
      <c r="H113" s="33"/>
      <c r="I113" s="33"/>
      <c r="J113" s="33"/>
      <c r="K113" s="33"/>
      <c r="L113" s="55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="2" customFormat="1" ht="16.5" customHeight="1">
      <c r="A114" s="31"/>
      <c r="B114" s="32"/>
      <c r="C114" s="33"/>
      <c r="D114" s="33"/>
      <c r="E114" s="68" t="str">
        <f>E9</f>
        <v>D.1.2a - Statika</v>
      </c>
      <c r="F114" s="33"/>
      <c r="G114" s="33"/>
      <c r="H114" s="33"/>
      <c r="I114" s="33"/>
      <c r="J114" s="33"/>
      <c r="K114" s="33"/>
      <c r="L114" s="55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="2" customFormat="1" ht="6.96" customHeight="1">
      <c r="A115" s="31"/>
      <c r="B115" s="32"/>
      <c r="C115" s="33"/>
      <c r="D115" s="33"/>
      <c r="E115" s="33"/>
      <c r="F115" s="33"/>
      <c r="G115" s="33"/>
      <c r="H115" s="33"/>
      <c r="I115" s="33"/>
      <c r="J115" s="33"/>
      <c r="K115" s="33"/>
      <c r="L115" s="55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="2" customFormat="1" ht="12" customHeight="1">
      <c r="A116" s="31"/>
      <c r="B116" s="32"/>
      <c r="C116" s="28" t="s">
        <v>18</v>
      </c>
      <c r="D116" s="33"/>
      <c r="E116" s="33"/>
      <c r="F116" s="25" t="str">
        <f>F12</f>
        <v>parc.č. 2990/9, 2994/2, k.ú. Žalov</v>
      </c>
      <c r="G116" s="33"/>
      <c r="H116" s="33"/>
      <c r="I116" s="28" t="s">
        <v>20</v>
      </c>
      <c r="J116" s="71" t="str">
        <f>IF(J12="","",J12)</f>
        <v>26. 3. 2021</v>
      </c>
      <c r="K116" s="33"/>
      <c r="L116" s="55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="2" customFormat="1" ht="6.96" customHeight="1">
      <c r="A117" s="31"/>
      <c r="B117" s="32"/>
      <c r="C117" s="33"/>
      <c r="D117" s="33"/>
      <c r="E117" s="33"/>
      <c r="F117" s="33"/>
      <c r="G117" s="33"/>
      <c r="H117" s="33"/>
      <c r="I117" s="33"/>
      <c r="J117" s="33"/>
      <c r="K117" s="33"/>
      <c r="L117" s="55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="2" customFormat="1" ht="40.05" customHeight="1">
      <c r="A118" s="31"/>
      <c r="B118" s="32"/>
      <c r="C118" s="28" t="s">
        <v>22</v>
      </c>
      <c r="D118" s="33"/>
      <c r="E118" s="33"/>
      <c r="F118" s="25" t="str">
        <f>E15</f>
        <v>Město Roztoky, nám. 5 května 2, Roztoky</v>
      </c>
      <c r="G118" s="33"/>
      <c r="H118" s="33"/>
      <c r="I118" s="28" t="s">
        <v>29</v>
      </c>
      <c r="J118" s="29" t="str">
        <f>E21</f>
        <v>B.B.D. s.r.o., Rokycanova 30, 130 00, Praha 3</v>
      </c>
      <c r="K118" s="33"/>
      <c r="L118" s="55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="2" customFormat="1" ht="40.05" customHeight="1">
      <c r="A119" s="31"/>
      <c r="B119" s="32"/>
      <c r="C119" s="28" t="s">
        <v>27</v>
      </c>
      <c r="D119" s="33"/>
      <c r="E119" s="33"/>
      <c r="F119" s="25" t="str">
        <f>IF(E18="","",E18)</f>
        <v>bude vybrán</v>
      </c>
      <c r="G119" s="33"/>
      <c r="H119" s="33"/>
      <c r="I119" s="28" t="s">
        <v>33</v>
      </c>
      <c r="J119" s="29" t="str">
        <f>E24</f>
        <v>NASTA GROUP s.r.o., Za Sokolovnou 92, Zdiby</v>
      </c>
      <c r="K119" s="33"/>
      <c r="L119" s="55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="2" customFormat="1" ht="10.32" customHeight="1">
      <c r="A120" s="31"/>
      <c r="B120" s="32"/>
      <c r="C120" s="33"/>
      <c r="D120" s="33"/>
      <c r="E120" s="33"/>
      <c r="F120" s="33"/>
      <c r="G120" s="33"/>
      <c r="H120" s="33"/>
      <c r="I120" s="33"/>
      <c r="J120" s="33"/>
      <c r="K120" s="33"/>
      <c r="L120" s="55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="10" customFormat="1" ht="29.28" customHeight="1">
      <c r="A121" s="186"/>
      <c r="B121" s="187"/>
      <c r="C121" s="188" t="s">
        <v>173</v>
      </c>
      <c r="D121" s="189" t="s">
        <v>63</v>
      </c>
      <c r="E121" s="189" t="s">
        <v>59</v>
      </c>
      <c r="F121" s="189" t="s">
        <v>60</v>
      </c>
      <c r="G121" s="189" t="s">
        <v>174</v>
      </c>
      <c r="H121" s="189" t="s">
        <v>175</v>
      </c>
      <c r="I121" s="189" t="s">
        <v>176</v>
      </c>
      <c r="J121" s="190" t="s">
        <v>168</v>
      </c>
      <c r="K121" s="191" t="s">
        <v>177</v>
      </c>
      <c r="L121" s="192"/>
      <c r="M121" s="92" t="s">
        <v>1</v>
      </c>
      <c r="N121" s="93" t="s">
        <v>42</v>
      </c>
      <c r="O121" s="93" t="s">
        <v>178</v>
      </c>
      <c r="P121" s="93" t="s">
        <v>179</v>
      </c>
      <c r="Q121" s="93" t="s">
        <v>180</v>
      </c>
      <c r="R121" s="93" t="s">
        <v>181</v>
      </c>
      <c r="S121" s="93" t="s">
        <v>182</v>
      </c>
      <c r="T121" s="94" t="s">
        <v>183</v>
      </c>
      <c r="U121" s="186"/>
      <c r="V121" s="186"/>
      <c r="W121" s="186"/>
      <c r="X121" s="186"/>
      <c r="Y121" s="186"/>
      <c r="Z121" s="186"/>
      <c r="AA121" s="186"/>
      <c r="AB121" s="186"/>
      <c r="AC121" s="186"/>
      <c r="AD121" s="186"/>
      <c r="AE121" s="186"/>
    </row>
    <row r="122" s="2" customFormat="1" ht="22.8" customHeight="1">
      <c r="A122" s="31"/>
      <c r="B122" s="32"/>
      <c r="C122" s="99" t="s">
        <v>184</v>
      </c>
      <c r="D122" s="33"/>
      <c r="E122" s="33"/>
      <c r="F122" s="33"/>
      <c r="G122" s="33"/>
      <c r="H122" s="33"/>
      <c r="I122" s="33"/>
      <c r="J122" s="193">
        <f>BK122</f>
        <v>6886506.5599999996</v>
      </c>
      <c r="K122" s="33"/>
      <c r="L122" s="37"/>
      <c r="M122" s="95"/>
      <c r="N122" s="194"/>
      <c r="O122" s="96"/>
      <c r="P122" s="195">
        <f>P123</f>
        <v>3719.0044990000001</v>
      </c>
      <c r="Q122" s="96"/>
      <c r="R122" s="195">
        <f>R123</f>
        <v>1393.2943850499999</v>
      </c>
      <c r="S122" s="96"/>
      <c r="T122" s="196">
        <f>T123</f>
        <v>0</v>
      </c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T122" s="16" t="s">
        <v>77</v>
      </c>
      <c r="AU122" s="16" t="s">
        <v>170</v>
      </c>
      <c r="BK122" s="197">
        <f>BK123</f>
        <v>6886506.5599999996</v>
      </c>
    </row>
    <row r="123" s="11" customFormat="1" ht="25.92" customHeight="1">
      <c r="A123" s="11"/>
      <c r="B123" s="198"/>
      <c r="C123" s="199"/>
      <c r="D123" s="200" t="s">
        <v>77</v>
      </c>
      <c r="E123" s="201" t="s">
        <v>937</v>
      </c>
      <c r="F123" s="201" t="s">
        <v>938</v>
      </c>
      <c r="G123" s="199"/>
      <c r="H123" s="199"/>
      <c r="I123" s="199"/>
      <c r="J123" s="202">
        <f>BK123</f>
        <v>6886506.5599999996</v>
      </c>
      <c r="K123" s="199"/>
      <c r="L123" s="203"/>
      <c r="M123" s="204"/>
      <c r="N123" s="205"/>
      <c r="O123" s="205"/>
      <c r="P123" s="206">
        <f>P124+P131+P174+P212+P229</f>
        <v>3719.0044990000001</v>
      </c>
      <c r="Q123" s="205"/>
      <c r="R123" s="206">
        <f>R124+R131+R174+R212+R229</f>
        <v>1393.2943850499999</v>
      </c>
      <c r="S123" s="205"/>
      <c r="T123" s="207">
        <f>T124+T131+T174+T212+T229</f>
        <v>0</v>
      </c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R123" s="208" t="s">
        <v>86</v>
      </c>
      <c r="AT123" s="209" t="s">
        <v>77</v>
      </c>
      <c r="AU123" s="209" t="s">
        <v>78</v>
      </c>
      <c r="AY123" s="208" t="s">
        <v>187</v>
      </c>
      <c r="BK123" s="210">
        <f>BK124+BK131+BK174+BK212+BK229</f>
        <v>6886506.5599999996</v>
      </c>
    </row>
    <row r="124" s="11" customFormat="1" ht="22.8" customHeight="1">
      <c r="A124" s="11"/>
      <c r="B124" s="198"/>
      <c r="C124" s="199"/>
      <c r="D124" s="200" t="s">
        <v>77</v>
      </c>
      <c r="E124" s="251" t="s">
        <v>88</v>
      </c>
      <c r="F124" s="251" t="s">
        <v>939</v>
      </c>
      <c r="G124" s="199"/>
      <c r="H124" s="199"/>
      <c r="I124" s="199"/>
      <c r="J124" s="252">
        <f>BK124</f>
        <v>2226823.8999999999</v>
      </c>
      <c r="K124" s="199"/>
      <c r="L124" s="203"/>
      <c r="M124" s="204"/>
      <c r="N124" s="205"/>
      <c r="O124" s="205"/>
      <c r="P124" s="206">
        <f>SUM(P125:P130)</f>
        <v>935.18661199999997</v>
      </c>
      <c r="Q124" s="205"/>
      <c r="R124" s="206">
        <f>SUM(R125:R130)</f>
        <v>660.06298407999998</v>
      </c>
      <c r="S124" s="205"/>
      <c r="T124" s="207">
        <f>SUM(T125:T130)</f>
        <v>0</v>
      </c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R124" s="208" t="s">
        <v>86</v>
      </c>
      <c r="AT124" s="209" t="s">
        <v>77</v>
      </c>
      <c r="AU124" s="209" t="s">
        <v>86</v>
      </c>
      <c r="AY124" s="208" t="s">
        <v>187</v>
      </c>
      <c r="BK124" s="210">
        <f>SUM(BK125:BK130)</f>
        <v>2226823.8999999999</v>
      </c>
    </row>
    <row r="125" s="2" customFormat="1" ht="16.5" customHeight="1">
      <c r="A125" s="31"/>
      <c r="B125" s="32"/>
      <c r="C125" s="211" t="s">
        <v>86</v>
      </c>
      <c r="D125" s="211" t="s">
        <v>188</v>
      </c>
      <c r="E125" s="212" t="s">
        <v>940</v>
      </c>
      <c r="F125" s="213" t="s">
        <v>941</v>
      </c>
      <c r="G125" s="214" t="s">
        <v>220</v>
      </c>
      <c r="H125" s="215">
        <v>255.69999999999999</v>
      </c>
      <c r="I125" s="216">
        <v>3490</v>
      </c>
      <c r="J125" s="216">
        <f>ROUND(I125*H125,2)</f>
        <v>892393</v>
      </c>
      <c r="K125" s="217"/>
      <c r="L125" s="37"/>
      <c r="M125" s="218" t="s">
        <v>1</v>
      </c>
      <c r="N125" s="219" t="s">
        <v>43</v>
      </c>
      <c r="O125" s="220">
        <v>0.629</v>
      </c>
      <c r="P125" s="220">
        <f>O125*H125</f>
        <v>160.83529999999999</v>
      </c>
      <c r="Q125" s="220">
        <v>2.45329</v>
      </c>
      <c r="R125" s="220">
        <f>Q125*H125</f>
        <v>627.30625299999997</v>
      </c>
      <c r="S125" s="220">
        <v>0</v>
      </c>
      <c r="T125" s="221">
        <f>S125*H125</f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222" t="s">
        <v>204</v>
      </c>
      <c r="AT125" s="222" t="s">
        <v>188</v>
      </c>
      <c r="AU125" s="222" t="s">
        <v>88</v>
      </c>
      <c r="AY125" s="16" t="s">
        <v>187</v>
      </c>
      <c r="BE125" s="223">
        <f>IF(N125="základní",J125,0)</f>
        <v>892393</v>
      </c>
      <c r="BF125" s="223">
        <f>IF(N125="snížená",J125,0)</f>
        <v>0</v>
      </c>
      <c r="BG125" s="223">
        <f>IF(N125="zákl. přenesená",J125,0)</f>
        <v>0</v>
      </c>
      <c r="BH125" s="223">
        <f>IF(N125="sníž. přenesená",J125,0)</f>
        <v>0</v>
      </c>
      <c r="BI125" s="223">
        <f>IF(N125="nulová",J125,0)</f>
        <v>0</v>
      </c>
      <c r="BJ125" s="16" t="s">
        <v>86</v>
      </c>
      <c r="BK125" s="223">
        <f>ROUND(I125*H125,2)</f>
        <v>892393</v>
      </c>
      <c r="BL125" s="16" t="s">
        <v>204</v>
      </c>
      <c r="BM125" s="222" t="s">
        <v>942</v>
      </c>
    </row>
    <row r="126" s="2" customFormat="1">
      <c r="A126" s="31"/>
      <c r="B126" s="32"/>
      <c r="C126" s="33"/>
      <c r="D126" s="224" t="s">
        <v>194</v>
      </c>
      <c r="E126" s="33"/>
      <c r="F126" s="225" t="s">
        <v>943</v>
      </c>
      <c r="G126" s="33"/>
      <c r="H126" s="33"/>
      <c r="I126" s="33"/>
      <c r="J126" s="33"/>
      <c r="K126" s="33"/>
      <c r="L126" s="37"/>
      <c r="M126" s="226"/>
      <c r="N126" s="227"/>
      <c r="O126" s="83"/>
      <c r="P126" s="83"/>
      <c r="Q126" s="83"/>
      <c r="R126" s="83"/>
      <c r="S126" s="83"/>
      <c r="T126" s="84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T126" s="16" t="s">
        <v>194</v>
      </c>
      <c r="AU126" s="16" t="s">
        <v>88</v>
      </c>
    </row>
    <row r="127" s="2" customFormat="1" ht="16.5" customHeight="1">
      <c r="A127" s="31"/>
      <c r="B127" s="32"/>
      <c r="C127" s="211" t="s">
        <v>88</v>
      </c>
      <c r="D127" s="211" t="s">
        <v>188</v>
      </c>
      <c r="E127" s="212" t="s">
        <v>944</v>
      </c>
      <c r="F127" s="213" t="s">
        <v>945</v>
      </c>
      <c r="G127" s="214" t="s">
        <v>216</v>
      </c>
      <c r="H127" s="215">
        <v>86.099999999999994</v>
      </c>
      <c r="I127" s="216">
        <v>501</v>
      </c>
      <c r="J127" s="216">
        <f>ROUND(I127*H127,2)</f>
        <v>43136.099999999999</v>
      </c>
      <c r="K127" s="217"/>
      <c r="L127" s="37"/>
      <c r="M127" s="218" t="s">
        <v>1</v>
      </c>
      <c r="N127" s="219" t="s">
        <v>43</v>
      </c>
      <c r="O127" s="220">
        <v>0.29999999999999999</v>
      </c>
      <c r="P127" s="220">
        <f>O127*H127</f>
        <v>25.829999999999998</v>
      </c>
      <c r="Q127" s="220">
        <v>0.00247</v>
      </c>
      <c r="R127" s="220">
        <f>Q127*H127</f>
        <v>0.212667</v>
      </c>
      <c r="S127" s="220">
        <v>0</v>
      </c>
      <c r="T127" s="221">
        <f>S127*H127</f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222" t="s">
        <v>204</v>
      </c>
      <c r="AT127" s="222" t="s">
        <v>188</v>
      </c>
      <c r="AU127" s="222" t="s">
        <v>88</v>
      </c>
      <c r="AY127" s="16" t="s">
        <v>187</v>
      </c>
      <c r="BE127" s="223">
        <f>IF(N127="základní",J127,0)</f>
        <v>43136.099999999999</v>
      </c>
      <c r="BF127" s="223">
        <f>IF(N127="snížená",J127,0)</f>
        <v>0</v>
      </c>
      <c r="BG127" s="223">
        <f>IF(N127="zákl. přenesená",J127,0)</f>
        <v>0</v>
      </c>
      <c r="BH127" s="223">
        <f>IF(N127="sníž. přenesená",J127,0)</f>
        <v>0</v>
      </c>
      <c r="BI127" s="223">
        <f>IF(N127="nulová",J127,0)</f>
        <v>0</v>
      </c>
      <c r="BJ127" s="16" t="s">
        <v>86</v>
      </c>
      <c r="BK127" s="223">
        <f>ROUND(I127*H127,2)</f>
        <v>43136.099999999999</v>
      </c>
      <c r="BL127" s="16" t="s">
        <v>204</v>
      </c>
      <c r="BM127" s="222" t="s">
        <v>946</v>
      </c>
    </row>
    <row r="128" s="2" customFormat="1" ht="16.5" customHeight="1">
      <c r="A128" s="31"/>
      <c r="B128" s="32"/>
      <c r="C128" s="211" t="s">
        <v>199</v>
      </c>
      <c r="D128" s="211" t="s">
        <v>188</v>
      </c>
      <c r="E128" s="212" t="s">
        <v>947</v>
      </c>
      <c r="F128" s="213" t="s">
        <v>948</v>
      </c>
      <c r="G128" s="214" t="s">
        <v>216</v>
      </c>
      <c r="H128" s="215">
        <v>86.099999999999994</v>
      </c>
      <c r="I128" s="216">
        <v>208</v>
      </c>
      <c r="J128" s="216">
        <f>ROUND(I128*H128,2)</f>
        <v>17908.799999999999</v>
      </c>
      <c r="K128" s="217"/>
      <c r="L128" s="37"/>
      <c r="M128" s="218" t="s">
        <v>1</v>
      </c>
      <c r="N128" s="219" t="s">
        <v>43</v>
      </c>
      <c r="O128" s="220">
        <v>0.152</v>
      </c>
      <c r="P128" s="220">
        <f>O128*H128</f>
        <v>13.087199999999999</v>
      </c>
      <c r="Q128" s="220">
        <v>0</v>
      </c>
      <c r="R128" s="220">
        <f>Q128*H128</f>
        <v>0</v>
      </c>
      <c r="S128" s="220">
        <v>0</v>
      </c>
      <c r="T128" s="221">
        <f>S128*H128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222" t="s">
        <v>204</v>
      </c>
      <c r="AT128" s="222" t="s">
        <v>188</v>
      </c>
      <c r="AU128" s="222" t="s">
        <v>88</v>
      </c>
      <c r="AY128" s="16" t="s">
        <v>187</v>
      </c>
      <c r="BE128" s="223">
        <f>IF(N128="základní",J128,0)</f>
        <v>17908.799999999999</v>
      </c>
      <c r="BF128" s="223">
        <f>IF(N128="snížená",J128,0)</f>
        <v>0</v>
      </c>
      <c r="BG128" s="223">
        <f>IF(N128="zákl. přenesená",J128,0)</f>
        <v>0</v>
      </c>
      <c r="BH128" s="223">
        <f>IF(N128="sníž. přenesená",J128,0)</f>
        <v>0</v>
      </c>
      <c r="BI128" s="223">
        <f>IF(N128="nulová",J128,0)</f>
        <v>0</v>
      </c>
      <c r="BJ128" s="16" t="s">
        <v>86</v>
      </c>
      <c r="BK128" s="223">
        <f>ROUND(I128*H128,2)</f>
        <v>17908.799999999999</v>
      </c>
      <c r="BL128" s="16" t="s">
        <v>204</v>
      </c>
      <c r="BM128" s="222" t="s">
        <v>949</v>
      </c>
    </row>
    <row r="129" s="2" customFormat="1" ht="16.5" customHeight="1">
      <c r="A129" s="31"/>
      <c r="B129" s="32"/>
      <c r="C129" s="211" t="s">
        <v>204</v>
      </c>
      <c r="D129" s="211" t="s">
        <v>188</v>
      </c>
      <c r="E129" s="212" t="s">
        <v>950</v>
      </c>
      <c r="F129" s="213" t="s">
        <v>951</v>
      </c>
      <c r="G129" s="214" t="s">
        <v>224</v>
      </c>
      <c r="H129" s="215">
        <v>30.684000000000001</v>
      </c>
      <c r="I129" s="216">
        <v>41500</v>
      </c>
      <c r="J129" s="216">
        <f>ROUND(I129*H129,2)</f>
        <v>1273386</v>
      </c>
      <c r="K129" s="217"/>
      <c r="L129" s="37"/>
      <c r="M129" s="218" t="s">
        <v>1</v>
      </c>
      <c r="N129" s="219" t="s">
        <v>43</v>
      </c>
      <c r="O129" s="220">
        <v>23.968</v>
      </c>
      <c r="P129" s="220">
        <f>O129*H129</f>
        <v>735.43411200000003</v>
      </c>
      <c r="Q129" s="220">
        <v>1.0606199999999999</v>
      </c>
      <c r="R129" s="220">
        <f>Q129*H129</f>
        <v>32.544064079999998</v>
      </c>
      <c r="S129" s="220">
        <v>0</v>
      </c>
      <c r="T129" s="221">
        <f>S129*H129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222" t="s">
        <v>204</v>
      </c>
      <c r="AT129" s="222" t="s">
        <v>188</v>
      </c>
      <c r="AU129" s="222" t="s">
        <v>88</v>
      </c>
      <c r="AY129" s="16" t="s">
        <v>187</v>
      </c>
      <c r="BE129" s="223">
        <f>IF(N129="základní",J129,0)</f>
        <v>1273386</v>
      </c>
      <c r="BF129" s="223">
        <f>IF(N129="snížená",J129,0)</f>
        <v>0</v>
      </c>
      <c r="BG129" s="223">
        <f>IF(N129="zákl. přenesená",J129,0)</f>
        <v>0</v>
      </c>
      <c r="BH129" s="223">
        <f>IF(N129="sníž. přenesená",J129,0)</f>
        <v>0</v>
      </c>
      <c r="BI129" s="223">
        <f>IF(N129="nulová",J129,0)</f>
        <v>0</v>
      </c>
      <c r="BJ129" s="16" t="s">
        <v>86</v>
      </c>
      <c r="BK129" s="223">
        <f>ROUND(I129*H129,2)</f>
        <v>1273386</v>
      </c>
      <c r="BL129" s="16" t="s">
        <v>204</v>
      </c>
      <c r="BM129" s="222" t="s">
        <v>952</v>
      </c>
    </row>
    <row r="130" s="12" customFormat="1">
      <c r="A130" s="12"/>
      <c r="B130" s="232"/>
      <c r="C130" s="233"/>
      <c r="D130" s="224" t="s">
        <v>226</v>
      </c>
      <c r="E130" s="241" t="s">
        <v>1</v>
      </c>
      <c r="F130" s="234" t="s">
        <v>953</v>
      </c>
      <c r="G130" s="233"/>
      <c r="H130" s="235">
        <v>30.684000000000001</v>
      </c>
      <c r="I130" s="233"/>
      <c r="J130" s="233"/>
      <c r="K130" s="233"/>
      <c r="L130" s="236"/>
      <c r="M130" s="237"/>
      <c r="N130" s="238"/>
      <c r="O130" s="238"/>
      <c r="P130" s="238"/>
      <c r="Q130" s="238"/>
      <c r="R130" s="238"/>
      <c r="S130" s="238"/>
      <c r="T130" s="239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T130" s="240" t="s">
        <v>226</v>
      </c>
      <c r="AU130" s="240" t="s">
        <v>88</v>
      </c>
      <c r="AV130" s="12" t="s">
        <v>88</v>
      </c>
      <c r="AW130" s="12" t="s">
        <v>32</v>
      </c>
      <c r="AX130" s="12" t="s">
        <v>86</v>
      </c>
      <c r="AY130" s="240" t="s">
        <v>187</v>
      </c>
    </row>
    <row r="131" s="11" customFormat="1" ht="22.8" customHeight="1">
      <c r="A131" s="11"/>
      <c r="B131" s="198"/>
      <c r="C131" s="199"/>
      <c r="D131" s="200" t="s">
        <v>77</v>
      </c>
      <c r="E131" s="251" t="s">
        <v>199</v>
      </c>
      <c r="F131" s="251" t="s">
        <v>954</v>
      </c>
      <c r="G131" s="199"/>
      <c r="H131" s="199"/>
      <c r="I131" s="199"/>
      <c r="J131" s="252">
        <f>BK131</f>
        <v>1614631.4000000001</v>
      </c>
      <c r="K131" s="199"/>
      <c r="L131" s="203"/>
      <c r="M131" s="204"/>
      <c r="N131" s="205"/>
      <c r="O131" s="205"/>
      <c r="P131" s="206">
        <f>SUM(P132:P173)</f>
        <v>1266.6579240000001</v>
      </c>
      <c r="Q131" s="205"/>
      <c r="R131" s="206">
        <f>SUM(R132:R173)</f>
        <v>462.40393373999996</v>
      </c>
      <c r="S131" s="205"/>
      <c r="T131" s="207">
        <f>SUM(T132:T173)</f>
        <v>0</v>
      </c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R131" s="208" t="s">
        <v>86</v>
      </c>
      <c r="AT131" s="209" t="s">
        <v>77</v>
      </c>
      <c r="AU131" s="209" t="s">
        <v>86</v>
      </c>
      <c r="AY131" s="208" t="s">
        <v>187</v>
      </c>
      <c r="BK131" s="210">
        <f>SUM(BK132:BK173)</f>
        <v>1614631.4000000001</v>
      </c>
    </row>
    <row r="132" s="2" customFormat="1" ht="21.75" customHeight="1">
      <c r="A132" s="31"/>
      <c r="B132" s="32"/>
      <c r="C132" s="211" t="s">
        <v>186</v>
      </c>
      <c r="D132" s="211" t="s">
        <v>188</v>
      </c>
      <c r="E132" s="212" t="s">
        <v>955</v>
      </c>
      <c r="F132" s="213" t="s">
        <v>956</v>
      </c>
      <c r="G132" s="214" t="s">
        <v>216</v>
      </c>
      <c r="H132" s="215">
        <v>96.099999999999994</v>
      </c>
      <c r="I132" s="216">
        <v>1070</v>
      </c>
      <c r="J132" s="216">
        <f>ROUND(I132*H132,2)</f>
        <v>102827</v>
      </c>
      <c r="K132" s="217"/>
      <c r="L132" s="37"/>
      <c r="M132" s="218" t="s">
        <v>1</v>
      </c>
      <c r="N132" s="219" t="s">
        <v>43</v>
      </c>
      <c r="O132" s="220">
        <v>0.76200000000000001</v>
      </c>
      <c r="P132" s="220">
        <f>O132*H132</f>
        <v>73.228200000000001</v>
      </c>
      <c r="Q132" s="220">
        <v>0.45195000000000002</v>
      </c>
      <c r="R132" s="220">
        <f>Q132*H132</f>
        <v>43.432395</v>
      </c>
      <c r="S132" s="220">
        <v>0</v>
      </c>
      <c r="T132" s="221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222" t="s">
        <v>204</v>
      </c>
      <c r="AT132" s="222" t="s">
        <v>188</v>
      </c>
      <c r="AU132" s="222" t="s">
        <v>88</v>
      </c>
      <c r="AY132" s="16" t="s">
        <v>187</v>
      </c>
      <c r="BE132" s="223">
        <f>IF(N132="základní",J132,0)</f>
        <v>102827</v>
      </c>
      <c r="BF132" s="223">
        <f>IF(N132="snížená",J132,0)</f>
        <v>0</v>
      </c>
      <c r="BG132" s="223">
        <f>IF(N132="zákl. přenesená",J132,0)</f>
        <v>0</v>
      </c>
      <c r="BH132" s="223">
        <f>IF(N132="sníž. přenesená",J132,0)</f>
        <v>0</v>
      </c>
      <c r="BI132" s="223">
        <f>IF(N132="nulová",J132,0)</f>
        <v>0</v>
      </c>
      <c r="BJ132" s="16" t="s">
        <v>86</v>
      </c>
      <c r="BK132" s="223">
        <f>ROUND(I132*H132,2)</f>
        <v>102827</v>
      </c>
      <c r="BL132" s="16" t="s">
        <v>204</v>
      </c>
      <c r="BM132" s="222" t="s">
        <v>957</v>
      </c>
    </row>
    <row r="133" s="2" customFormat="1">
      <c r="A133" s="31"/>
      <c r="B133" s="32"/>
      <c r="C133" s="33"/>
      <c r="D133" s="224" t="s">
        <v>194</v>
      </c>
      <c r="E133" s="33"/>
      <c r="F133" s="225" t="s">
        <v>958</v>
      </c>
      <c r="G133" s="33"/>
      <c r="H133" s="33"/>
      <c r="I133" s="33"/>
      <c r="J133" s="33"/>
      <c r="K133" s="33"/>
      <c r="L133" s="37"/>
      <c r="M133" s="226"/>
      <c r="N133" s="227"/>
      <c r="O133" s="83"/>
      <c r="P133" s="83"/>
      <c r="Q133" s="83"/>
      <c r="R133" s="83"/>
      <c r="S133" s="83"/>
      <c r="T133" s="84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T133" s="16" t="s">
        <v>194</v>
      </c>
      <c r="AU133" s="16" t="s">
        <v>88</v>
      </c>
    </row>
    <row r="134" s="12" customFormat="1">
      <c r="A134" s="12"/>
      <c r="B134" s="232"/>
      <c r="C134" s="233"/>
      <c r="D134" s="224" t="s">
        <v>226</v>
      </c>
      <c r="E134" s="241" t="s">
        <v>1</v>
      </c>
      <c r="F134" s="234" t="s">
        <v>959</v>
      </c>
      <c r="G134" s="233"/>
      <c r="H134" s="235">
        <v>79.700000000000003</v>
      </c>
      <c r="I134" s="233"/>
      <c r="J134" s="233"/>
      <c r="K134" s="233"/>
      <c r="L134" s="236"/>
      <c r="M134" s="237"/>
      <c r="N134" s="238"/>
      <c r="O134" s="238"/>
      <c r="P134" s="238"/>
      <c r="Q134" s="238"/>
      <c r="R134" s="238"/>
      <c r="S134" s="238"/>
      <c r="T134" s="239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T134" s="240" t="s">
        <v>226</v>
      </c>
      <c r="AU134" s="240" t="s">
        <v>88</v>
      </c>
      <c r="AV134" s="12" t="s">
        <v>88</v>
      </c>
      <c r="AW134" s="12" t="s">
        <v>32</v>
      </c>
      <c r="AX134" s="12" t="s">
        <v>78</v>
      </c>
      <c r="AY134" s="240" t="s">
        <v>187</v>
      </c>
    </row>
    <row r="135" s="12" customFormat="1">
      <c r="A135" s="12"/>
      <c r="B135" s="232"/>
      <c r="C135" s="233"/>
      <c r="D135" s="224" t="s">
        <v>226</v>
      </c>
      <c r="E135" s="241" t="s">
        <v>1</v>
      </c>
      <c r="F135" s="234" t="s">
        <v>960</v>
      </c>
      <c r="G135" s="233"/>
      <c r="H135" s="235">
        <v>16.399999999999999</v>
      </c>
      <c r="I135" s="233"/>
      <c r="J135" s="233"/>
      <c r="K135" s="233"/>
      <c r="L135" s="236"/>
      <c r="M135" s="237"/>
      <c r="N135" s="238"/>
      <c r="O135" s="238"/>
      <c r="P135" s="238"/>
      <c r="Q135" s="238"/>
      <c r="R135" s="238"/>
      <c r="S135" s="238"/>
      <c r="T135" s="239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T135" s="240" t="s">
        <v>226</v>
      </c>
      <c r="AU135" s="240" t="s">
        <v>88</v>
      </c>
      <c r="AV135" s="12" t="s">
        <v>88</v>
      </c>
      <c r="AW135" s="12" t="s">
        <v>32</v>
      </c>
      <c r="AX135" s="12" t="s">
        <v>78</v>
      </c>
      <c r="AY135" s="240" t="s">
        <v>187</v>
      </c>
    </row>
    <row r="136" s="14" customFormat="1">
      <c r="A136" s="14"/>
      <c r="B136" s="253"/>
      <c r="C136" s="254"/>
      <c r="D136" s="224" t="s">
        <v>226</v>
      </c>
      <c r="E136" s="255" t="s">
        <v>1</v>
      </c>
      <c r="F136" s="256" t="s">
        <v>328</v>
      </c>
      <c r="G136" s="254"/>
      <c r="H136" s="257">
        <v>96.099999999999994</v>
      </c>
      <c r="I136" s="254"/>
      <c r="J136" s="254"/>
      <c r="K136" s="254"/>
      <c r="L136" s="258"/>
      <c r="M136" s="259"/>
      <c r="N136" s="260"/>
      <c r="O136" s="260"/>
      <c r="P136" s="260"/>
      <c r="Q136" s="260"/>
      <c r="R136" s="260"/>
      <c r="S136" s="260"/>
      <c r="T136" s="261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2" t="s">
        <v>226</v>
      </c>
      <c r="AU136" s="262" t="s">
        <v>88</v>
      </c>
      <c r="AV136" s="14" t="s">
        <v>204</v>
      </c>
      <c r="AW136" s="14" t="s">
        <v>32</v>
      </c>
      <c r="AX136" s="14" t="s">
        <v>86</v>
      </c>
      <c r="AY136" s="262" t="s">
        <v>187</v>
      </c>
    </row>
    <row r="137" s="2" customFormat="1" ht="21.75" customHeight="1">
      <c r="A137" s="31"/>
      <c r="B137" s="32"/>
      <c r="C137" s="211" t="s">
        <v>234</v>
      </c>
      <c r="D137" s="211" t="s">
        <v>188</v>
      </c>
      <c r="E137" s="212" t="s">
        <v>961</v>
      </c>
      <c r="F137" s="213" t="s">
        <v>962</v>
      </c>
      <c r="G137" s="214" t="s">
        <v>216</v>
      </c>
      <c r="H137" s="215">
        <v>489.89999999999998</v>
      </c>
      <c r="I137" s="216">
        <v>1130</v>
      </c>
      <c r="J137" s="216">
        <f>ROUND(I137*H137,2)</f>
        <v>553587</v>
      </c>
      <c r="K137" s="217"/>
      <c r="L137" s="37"/>
      <c r="M137" s="218" t="s">
        <v>1</v>
      </c>
      <c r="N137" s="219" t="s">
        <v>43</v>
      </c>
      <c r="O137" s="220">
        <v>0.90400000000000003</v>
      </c>
      <c r="P137" s="220">
        <f>O137*H137</f>
        <v>442.86959999999999</v>
      </c>
      <c r="Q137" s="220">
        <v>0.54605000000000004</v>
      </c>
      <c r="R137" s="220">
        <f>Q137*H137</f>
        <v>267.50989500000003</v>
      </c>
      <c r="S137" s="220">
        <v>0</v>
      </c>
      <c r="T137" s="221">
        <f>S137*H137</f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222" t="s">
        <v>204</v>
      </c>
      <c r="AT137" s="222" t="s">
        <v>188</v>
      </c>
      <c r="AU137" s="222" t="s">
        <v>88</v>
      </c>
      <c r="AY137" s="16" t="s">
        <v>187</v>
      </c>
      <c r="BE137" s="223">
        <f>IF(N137="základní",J137,0)</f>
        <v>553587</v>
      </c>
      <c r="BF137" s="223">
        <f>IF(N137="snížená",J137,0)</f>
        <v>0</v>
      </c>
      <c r="BG137" s="223">
        <f>IF(N137="zákl. přenesená",J137,0)</f>
        <v>0</v>
      </c>
      <c r="BH137" s="223">
        <f>IF(N137="sníž. přenesená",J137,0)</f>
        <v>0</v>
      </c>
      <c r="BI137" s="223">
        <f>IF(N137="nulová",J137,0)</f>
        <v>0</v>
      </c>
      <c r="BJ137" s="16" t="s">
        <v>86</v>
      </c>
      <c r="BK137" s="223">
        <f>ROUND(I137*H137,2)</f>
        <v>553587</v>
      </c>
      <c r="BL137" s="16" t="s">
        <v>204</v>
      </c>
      <c r="BM137" s="222" t="s">
        <v>963</v>
      </c>
    </row>
    <row r="138" s="2" customFormat="1">
      <c r="A138" s="31"/>
      <c r="B138" s="32"/>
      <c r="C138" s="33"/>
      <c r="D138" s="224" t="s">
        <v>194</v>
      </c>
      <c r="E138" s="33"/>
      <c r="F138" s="225" t="s">
        <v>958</v>
      </c>
      <c r="G138" s="33"/>
      <c r="H138" s="33"/>
      <c r="I138" s="33"/>
      <c r="J138" s="33"/>
      <c r="K138" s="33"/>
      <c r="L138" s="37"/>
      <c r="M138" s="226"/>
      <c r="N138" s="227"/>
      <c r="O138" s="83"/>
      <c r="P138" s="83"/>
      <c r="Q138" s="83"/>
      <c r="R138" s="83"/>
      <c r="S138" s="83"/>
      <c r="T138" s="84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T138" s="16" t="s">
        <v>194</v>
      </c>
      <c r="AU138" s="16" t="s">
        <v>88</v>
      </c>
    </row>
    <row r="139" s="12" customFormat="1">
      <c r="A139" s="12"/>
      <c r="B139" s="232"/>
      <c r="C139" s="233"/>
      <c r="D139" s="224" t="s">
        <v>226</v>
      </c>
      <c r="E139" s="241" t="s">
        <v>1</v>
      </c>
      <c r="F139" s="234" t="s">
        <v>964</v>
      </c>
      <c r="G139" s="233"/>
      <c r="H139" s="235">
        <v>322</v>
      </c>
      <c r="I139" s="233"/>
      <c r="J139" s="233"/>
      <c r="K139" s="233"/>
      <c r="L139" s="236"/>
      <c r="M139" s="237"/>
      <c r="N139" s="238"/>
      <c r="O139" s="238"/>
      <c r="P139" s="238"/>
      <c r="Q139" s="238"/>
      <c r="R139" s="238"/>
      <c r="S139" s="238"/>
      <c r="T139" s="239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T139" s="240" t="s">
        <v>226</v>
      </c>
      <c r="AU139" s="240" t="s">
        <v>88</v>
      </c>
      <c r="AV139" s="12" t="s">
        <v>88</v>
      </c>
      <c r="AW139" s="12" t="s">
        <v>32</v>
      </c>
      <c r="AX139" s="12" t="s">
        <v>78</v>
      </c>
      <c r="AY139" s="240" t="s">
        <v>187</v>
      </c>
    </row>
    <row r="140" s="12" customFormat="1">
      <c r="A140" s="12"/>
      <c r="B140" s="232"/>
      <c r="C140" s="233"/>
      <c r="D140" s="224" t="s">
        <v>226</v>
      </c>
      <c r="E140" s="241" t="s">
        <v>1</v>
      </c>
      <c r="F140" s="234" t="s">
        <v>965</v>
      </c>
      <c r="G140" s="233"/>
      <c r="H140" s="235">
        <v>167.90000000000001</v>
      </c>
      <c r="I140" s="233"/>
      <c r="J140" s="233"/>
      <c r="K140" s="233"/>
      <c r="L140" s="236"/>
      <c r="M140" s="237"/>
      <c r="N140" s="238"/>
      <c r="O140" s="238"/>
      <c r="P140" s="238"/>
      <c r="Q140" s="238"/>
      <c r="R140" s="238"/>
      <c r="S140" s="238"/>
      <c r="T140" s="239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T140" s="240" t="s">
        <v>226</v>
      </c>
      <c r="AU140" s="240" t="s">
        <v>88</v>
      </c>
      <c r="AV140" s="12" t="s">
        <v>88</v>
      </c>
      <c r="AW140" s="12" t="s">
        <v>32</v>
      </c>
      <c r="AX140" s="12" t="s">
        <v>78</v>
      </c>
      <c r="AY140" s="240" t="s">
        <v>187</v>
      </c>
    </row>
    <row r="141" s="14" customFormat="1">
      <c r="A141" s="14"/>
      <c r="B141" s="253"/>
      <c r="C141" s="254"/>
      <c r="D141" s="224" t="s">
        <v>226</v>
      </c>
      <c r="E141" s="255" t="s">
        <v>1</v>
      </c>
      <c r="F141" s="256" t="s">
        <v>328</v>
      </c>
      <c r="G141" s="254"/>
      <c r="H141" s="257">
        <v>489.89999999999998</v>
      </c>
      <c r="I141" s="254"/>
      <c r="J141" s="254"/>
      <c r="K141" s="254"/>
      <c r="L141" s="258"/>
      <c r="M141" s="259"/>
      <c r="N141" s="260"/>
      <c r="O141" s="260"/>
      <c r="P141" s="260"/>
      <c r="Q141" s="260"/>
      <c r="R141" s="260"/>
      <c r="S141" s="260"/>
      <c r="T141" s="261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2" t="s">
        <v>226</v>
      </c>
      <c r="AU141" s="262" t="s">
        <v>88</v>
      </c>
      <c r="AV141" s="14" t="s">
        <v>204</v>
      </c>
      <c r="AW141" s="14" t="s">
        <v>32</v>
      </c>
      <c r="AX141" s="14" t="s">
        <v>86</v>
      </c>
      <c r="AY141" s="262" t="s">
        <v>187</v>
      </c>
    </row>
    <row r="142" s="2" customFormat="1" ht="21.75" customHeight="1">
      <c r="A142" s="31"/>
      <c r="B142" s="32"/>
      <c r="C142" s="211" t="s">
        <v>262</v>
      </c>
      <c r="D142" s="211" t="s">
        <v>188</v>
      </c>
      <c r="E142" s="212" t="s">
        <v>966</v>
      </c>
      <c r="F142" s="213" t="s">
        <v>967</v>
      </c>
      <c r="G142" s="214" t="s">
        <v>216</v>
      </c>
      <c r="H142" s="215">
        <v>174.59999999999999</v>
      </c>
      <c r="I142" s="216">
        <v>1200</v>
      </c>
      <c r="J142" s="216">
        <f>ROUND(I142*H142,2)</f>
        <v>209520</v>
      </c>
      <c r="K142" s="217"/>
      <c r="L142" s="37"/>
      <c r="M142" s="218" t="s">
        <v>1</v>
      </c>
      <c r="N142" s="219" t="s">
        <v>43</v>
      </c>
      <c r="O142" s="220">
        <v>0.90400000000000003</v>
      </c>
      <c r="P142" s="220">
        <f>O142*H142</f>
        <v>157.83840000000001</v>
      </c>
      <c r="Q142" s="220">
        <v>0.54605000000000004</v>
      </c>
      <c r="R142" s="220">
        <f>Q142*H142</f>
        <v>95.340330000000009</v>
      </c>
      <c r="S142" s="220">
        <v>0</v>
      </c>
      <c r="T142" s="221">
        <f>S142*H142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222" t="s">
        <v>204</v>
      </c>
      <c r="AT142" s="222" t="s">
        <v>188</v>
      </c>
      <c r="AU142" s="222" t="s">
        <v>88</v>
      </c>
      <c r="AY142" s="16" t="s">
        <v>187</v>
      </c>
      <c r="BE142" s="223">
        <f>IF(N142="základní",J142,0)</f>
        <v>209520</v>
      </c>
      <c r="BF142" s="223">
        <f>IF(N142="snížená",J142,0)</f>
        <v>0</v>
      </c>
      <c r="BG142" s="223">
        <f>IF(N142="zákl. přenesená",J142,0)</f>
        <v>0</v>
      </c>
      <c r="BH142" s="223">
        <f>IF(N142="sníž. přenesená",J142,0)</f>
        <v>0</v>
      </c>
      <c r="BI142" s="223">
        <f>IF(N142="nulová",J142,0)</f>
        <v>0</v>
      </c>
      <c r="BJ142" s="16" t="s">
        <v>86</v>
      </c>
      <c r="BK142" s="223">
        <f>ROUND(I142*H142,2)</f>
        <v>209520</v>
      </c>
      <c r="BL142" s="16" t="s">
        <v>204</v>
      </c>
      <c r="BM142" s="222" t="s">
        <v>968</v>
      </c>
    </row>
    <row r="143" s="2" customFormat="1">
      <c r="A143" s="31"/>
      <c r="B143" s="32"/>
      <c r="C143" s="33"/>
      <c r="D143" s="224" t="s">
        <v>194</v>
      </c>
      <c r="E143" s="33"/>
      <c r="F143" s="225" t="s">
        <v>943</v>
      </c>
      <c r="G143" s="33"/>
      <c r="H143" s="33"/>
      <c r="I143" s="33"/>
      <c r="J143" s="33"/>
      <c r="K143" s="33"/>
      <c r="L143" s="37"/>
      <c r="M143" s="226"/>
      <c r="N143" s="227"/>
      <c r="O143" s="83"/>
      <c r="P143" s="83"/>
      <c r="Q143" s="83"/>
      <c r="R143" s="83"/>
      <c r="S143" s="83"/>
      <c r="T143" s="84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T143" s="16" t="s">
        <v>194</v>
      </c>
      <c r="AU143" s="16" t="s">
        <v>88</v>
      </c>
    </row>
    <row r="144" s="12" customFormat="1">
      <c r="A144" s="12"/>
      <c r="B144" s="232"/>
      <c r="C144" s="233"/>
      <c r="D144" s="224" t="s">
        <v>226</v>
      </c>
      <c r="E144" s="241" t="s">
        <v>1</v>
      </c>
      <c r="F144" s="234" t="s">
        <v>969</v>
      </c>
      <c r="G144" s="233"/>
      <c r="H144" s="235">
        <v>174.59999999999999</v>
      </c>
      <c r="I144" s="233"/>
      <c r="J144" s="233"/>
      <c r="K144" s="233"/>
      <c r="L144" s="236"/>
      <c r="M144" s="237"/>
      <c r="N144" s="238"/>
      <c r="O144" s="238"/>
      <c r="P144" s="238"/>
      <c r="Q144" s="238"/>
      <c r="R144" s="238"/>
      <c r="S144" s="238"/>
      <c r="T144" s="239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T144" s="240" t="s">
        <v>226</v>
      </c>
      <c r="AU144" s="240" t="s">
        <v>88</v>
      </c>
      <c r="AV144" s="12" t="s">
        <v>88</v>
      </c>
      <c r="AW144" s="12" t="s">
        <v>32</v>
      </c>
      <c r="AX144" s="12" t="s">
        <v>86</v>
      </c>
      <c r="AY144" s="240" t="s">
        <v>187</v>
      </c>
    </row>
    <row r="145" s="2" customFormat="1" ht="16.5" customHeight="1">
      <c r="A145" s="31"/>
      <c r="B145" s="32"/>
      <c r="C145" s="211" t="s">
        <v>332</v>
      </c>
      <c r="D145" s="211" t="s">
        <v>188</v>
      </c>
      <c r="E145" s="212" t="s">
        <v>970</v>
      </c>
      <c r="F145" s="213" t="s">
        <v>971</v>
      </c>
      <c r="G145" s="214" t="s">
        <v>224</v>
      </c>
      <c r="H145" s="215">
        <v>7.4139999999999997</v>
      </c>
      <c r="I145" s="216">
        <v>41300</v>
      </c>
      <c r="J145" s="216">
        <f>ROUND(I145*H145,2)</f>
        <v>306198.20000000001</v>
      </c>
      <c r="K145" s="217"/>
      <c r="L145" s="37"/>
      <c r="M145" s="218" t="s">
        <v>1</v>
      </c>
      <c r="N145" s="219" t="s">
        <v>43</v>
      </c>
      <c r="O145" s="220">
        <v>26.431000000000001</v>
      </c>
      <c r="P145" s="220">
        <f>O145*H145</f>
        <v>195.95943399999999</v>
      </c>
      <c r="Q145" s="220">
        <v>1.04922</v>
      </c>
      <c r="R145" s="220">
        <f>Q145*H145</f>
        <v>7.7789170800000003</v>
      </c>
      <c r="S145" s="220">
        <v>0</v>
      </c>
      <c r="T145" s="221">
        <f>S145*H145</f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222" t="s">
        <v>204</v>
      </c>
      <c r="AT145" s="222" t="s">
        <v>188</v>
      </c>
      <c r="AU145" s="222" t="s">
        <v>88</v>
      </c>
      <c r="AY145" s="16" t="s">
        <v>187</v>
      </c>
      <c r="BE145" s="223">
        <f>IF(N145="základní",J145,0)</f>
        <v>306198.20000000001</v>
      </c>
      <c r="BF145" s="223">
        <f>IF(N145="snížená",J145,0)</f>
        <v>0</v>
      </c>
      <c r="BG145" s="223">
        <f>IF(N145="zákl. přenesená",J145,0)</f>
        <v>0</v>
      </c>
      <c r="BH145" s="223">
        <f>IF(N145="sníž. přenesená",J145,0)</f>
        <v>0</v>
      </c>
      <c r="BI145" s="223">
        <f>IF(N145="nulová",J145,0)</f>
        <v>0</v>
      </c>
      <c r="BJ145" s="16" t="s">
        <v>86</v>
      </c>
      <c r="BK145" s="223">
        <f>ROUND(I145*H145,2)</f>
        <v>306198.20000000001</v>
      </c>
      <c r="BL145" s="16" t="s">
        <v>204</v>
      </c>
      <c r="BM145" s="222" t="s">
        <v>972</v>
      </c>
    </row>
    <row r="146" s="12" customFormat="1">
      <c r="A146" s="12"/>
      <c r="B146" s="232"/>
      <c r="C146" s="233"/>
      <c r="D146" s="224" t="s">
        <v>226</v>
      </c>
      <c r="E146" s="241" t="s">
        <v>1</v>
      </c>
      <c r="F146" s="234" t="s">
        <v>973</v>
      </c>
      <c r="G146" s="233"/>
      <c r="H146" s="235">
        <v>7.4139999999999997</v>
      </c>
      <c r="I146" s="233"/>
      <c r="J146" s="233"/>
      <c r="K146" s="233"/>
      <c r="L146" s="236"/>
      <c r="M146" s="237"/>
      <c r="N146" s="238"/>
      <c r="O146" s="238"/>
      <c r="P146" s="238"/>
      <c r="Q146" s="238"/>
      <c r="R146" s="238"/>
      <c r="S146" s="238"/>
      <c r="T146" s="239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T146" s="240" t="s">
        <v>226</v>
      </c>
      <c r="AU146" s="240" t="s">
        <v>88</v>
      </c>
      <c r="AV146" s="12" t="s">
        <v>88</v>
      </c>
      <c r="AW146" s="12" t="s">
        <v>32</v>
      </c>
      <c r="AX146" s="12" t="s">
        <v>86</v>
      </c>
      <c r="AY146" s="240" t="s">
        <v>187</v>
      </c>
    </row>
    <row r="147" s="2" customFormat="1" ht="16.5" customHeight="1">
      <c r="A147" s="31"/>
      <c r="B147" s="32"/>
      <c r="C147" s="211" t="s">
        <v>336</v>
      </c>
      <c r="D147" s="211" t="s">
        <v>188</v>
      </c>
      <c r="E147" s="212" t="s">
        <v>974</v>
      </c>
      <c r="F147" s="213" t="s">
        <v>975</v>
      </c>
      <c r="G147" s="214" t="s">
        <v>220</v>
      </c>
      <c r="H147" s="215">
        <v>0.92000000000000004</v>
      </c>
      <c r="I147" s="216">
        <v>3580</v>
      </c>
      <c r="J147" s="216">
        <f>ROUND(I147*H147,2)</f>
        <v>3293.5999999999999</v>
      </c>
      <c r="K147" s="217"/>
      <c r="L147" s="37"/>
      <c r="M147" s="218" t="s">
        <v>1</v>
      </c>
      <c r="N147" s="219" t="s">
        <v>43</v>
      </c>
      <c r="O147" s="220">
        <v>1.708</v>
      </c>
      <c r="P147" s="220">
        <f>O147*H147</f>
        <v>1.5713600000000001</v>
      </c>
      <c r="Q147" s="220">
        <v>2.4533</v>
      </c>
      <c r="R147" s="220">
        <f>Q147*H147</f>
        <v>2.2570360000000003</v>
      </c>
      <c r="S147" s="220">
        <v>0</v>
      </c>
      <c r="T147" s="221">
        <f>S147*H147</f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222" t="s">
        <v>204</v>
      </c>
      <c r="AT147" s="222" t="s">
        <v>188</v>
      </c>
      <c r="AU147" s="222" t="s">
        <v>88</v>
      </c>
      <c r="AY147" s="16" t="s">
        <v>187</v>
      </c>
      <c r="BE147" s="223">
        <f>IF(N147="základní",J147,0)</f>
        <v>3293.5999999999999</v>
      </c>
      <c r="BF147" s="223">
        <f>IF(N147="snížená",J147,0)</f>
        <v>0</v>
      </c>
      <c r="BG147" s="223">
        <f>IF(N147="zákl. přenesená",J147,0)</f>
        <v>0</v>
      </c>
      <c r="BH147" s="223">
        <f>IF(N147="sníž. přenesená",J147,0)</f>
        <v>0</v>
      </c>
      <c r="BI147" s="223">
        <f>IF(N147="nulová",J147,0)</f>
        <v>0</v>
      </c>
      <c r="BJ147" s="16" t="s">
        <v>86</v>
      </c>
      <c r="BK147" s="223">
        <f>ROUND(I147*H147,2)</f>
        <v>3293.5999999999999</v>
      </c>
      <c r="BL147" s="16" t="s">
        <v>204</v>
      </c>
      <c r="BM147" s="222" t="s">
        <v>976</v>
      </c>
    </row>
    <row r="148" s="12" customFormat="1">
      <c r="A148" s="12"/>
      <c r="B148" s="232"/>
      <c r="C148" s="233"/>
      <c r="D148" s="224" t="s">
        <v>226</v>
      </c>
      <c r="E148" s="241" t="s">
        <v>1</v>
      </c>
      <c r="F148" s="234" t="s">
        <v>977</v>
      </c>
      <c r="G148" s="233"/>
      <c r="H148" s="235">
        <v>0.71999999999999997</v>
      </c>
      <c r="I148" s="233"/>
      <c r="J148" s="233"/>
      <c r="K148" s="233"/>
      <c r="L148" s="236"/>
      <c r="M148" s="237"/>
      <c r="N148" s="238"/>
      <c r="O148" s="238"/>
      <c r="P148" s="238"/>
      <c r="Q148" s="238"/>
      <c r="R148" s="238"/>
      <c r="S148" s="238"/>
      <c r="T148" s="239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T148" s="240" t="s">
        <v>226</v>
      </c>
      <c r="AU148" s="240" t="s">
        <v>88</v>
      </c>
      <c r="AV148" s="12" t="s">
        <v>88</v>
      </c>
      <c r="AW148" s="12" t="s">
        <v>32</v>
      </c>
      <c r="AX148" s="12" t="s">
        <v>78</v>
      </c>
      <c r="AY148" s="240" t="s">
        <v>187</v>
      </c>
    </row>
    <row r="149" s="12" customFormat="1">
      <c r="A149" s="12"/>
      <c r="B149" s="232"/>
      <c r="C149" s="233"/>
      <c r="D149" s="224" t="s">
        <v>226</v>
      </c>
      <c r="E149" s="241" t="s">
        <v>1</v>
      </c>
      <c r="F149" s="234" t="s">
        <v>978</v>
      </c>
      <c r="G149" s="233"/>
      <c r="H149" s="235">
        <v>0.20000000000000001</v>
      </c>
      <c r="I149" s="233"/>
      <c r="J149" s="233"/>
      <c r="K149" s="233"/>
      <c r="L149" s="236"/>
      <c r="M149" s="237"/>
      <c r="N149" s="238"/>
      <c r="O149" s="238"/>
      <c r="P149" s="238"/>
      <c r="Q149" s="238"/>
      <c r="R149" s="238"/>
      <c r="S149" s="238"/>
      <c r="T149" s="239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T149" s="240" t="s">
        <v>226</v>
      </c>
      <c r="AU149" s="240" t="s">
        <v>88</v>
      </c>
      <c r="AV149" s="12" t="s">
        <v>88</v>
      </c>
      <c r="AW149" s="12" t="s">
        <v>32</v>
      </c>
      <c r="AX149" s="12" t="s">
        <v>78</v>
      </c>
      <c r="AY149" s="240" t="s">
        <v>187</v>
      </c>
    </row>
    <row r="150" s="14" customFormat="1">
      <c r="A150" s="14"/>
      <c r="B150" s="253"/>
      <c r="C150" s="254"/>
      <c r="D150" s="224" t="s">
        <v>226</v>
      </c>
      <c r="E150" s="255" t="s">
        <v>1</v>
      </c>
      <c r="F150" s="256" t="s">
        <v>328</v>
      </c>
      <c r="G150" s="254"/>
      <c r="H150" s="257">
        <v>0.92000000000000004</v>
      </c>
      <c r="I150" s="254"/>
      <c r="J150" s="254"/>
      <c r="K150" s="254"/>
      <c r="L150" s="258"/>
      <c r="M150" s="259"/>
      <c r="N150" s="260"/>
      <c r="O150" s="260"/>
      <c r="P150" s="260"/>
      <c r="Q150" s="260"/>
      <c r="R150" s="260"/>
      <c r="S150" s="260"/>
      <c r="T150" s="261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2" t="s">
        <v>226</v>
      </c>
      <c r="AU150" s="262" t="s">
        <v>88</v>
      </c>
      <c r="AV150" s="14" t="s">
        <v>204</v>
      </c>
      <c r="AW150" s="14" t="s">
        <v>32</v>
      </c>
      <c r="AX150" s="14" t="s">
        <v>86</v>
      </c>
      <c r="AY150" s="262" t="s">
        <v>187</v>
      </c>
    </row>
    <row r="151" s="2" customFormat="1" ht="16.5" customHeight="1">
      <c r="A151" s="31"/>
      <c r="B151" s="32"/>
      <c r="C151" s="211" t="s">
        <v>341</v>
      </c>
      <c r="D151" s="211" t="s">
        <v>188</v>
      </c>
      <c r="E151" s="212" t="s">
        <v>979</v>
      </c>
      <c r="F151" s="213" t="s">
        <v>980</v>
      </c>
      <c r="G151" s="214" t="s">
        <v>216</v>
      </c>
      <c r="H151" s="215">
        <v>10.9</v>
      </c>
      <c r="I151" s="216">
        <v>903</v>
      </c>
      <c r="J151" s="216">
        <f>ROUND(I151*H151,2)</f>
        <v>9842.7000000000007</v>
      </c>
      <c r="K151" s="217"/>
      <c r="L151" s="37"/>
      <c r="M151" s="218" t="s">
        <v>1</v>
      </c>
      <c r="N151" s="219" t="s">
        <v>43</v>
      </c>
      <c r="O151" s="220">
        <v>1.5209999999999999</v>
      </c>
      <c r="P151" s="220">
        <f>O151*H151</f>
        <v>16.578900000000001</v>
      </c>
      <c r="Q151" s="220">
        <v>0.0095499999999999995</v>
      </c>
      <c r="R151" s="220">
        <f>Q151*H151</f>
        <v>0.10409499999999999</v>
      </c>
      <c r="S151" s="220">
        <v>0</v>
      </c>
      <c r="T151" s="221">
        <f>S151*H151</f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222" t="s">
        <v>204</v>
      </c>
      <c r="AT151" s="222" t="s">
        <v>188</v>
      </c>
      <c r="AU151" s="222" t="s">
        <v>88</v>
      </c>
      <c r="AY151" s="16" t="s">
        <v>187</v>
      </c>
      <c r="BE151" s="223">
        <f>IF(N151="základní",J151,0)</f>
        <v>9842.7000000000007</v>
      </c>
      <c r="BF151" s="223">
        <f>IF(N151="snížená",J151,0)</f>
        <v>0</v>
      </c>
      <c r="BG151" s="223">
        <f>IF(N151="zákl. přenesená",J151,0)</f>
        <v>0</v>
      </c>
      <c r="BH151" s="223">
        <f>IF(N151="sníž. přenesená",J151,0)</f>
        <v>0</v>
      </c>
      <c r="BI151" s="223">
        <f>IF(N151="nulová",J151,0)</f>
        <v>0</v>
      </c>
      <c r="BJ151" s="16" t="s">
        <v>86</v>
      </c>
      <c r="BK151" s="223">
        <f>ROUND(I151*H151,2)</f>
        <v>9842.7000000000007</v>
      </c>
      <c r="BL151" s="16" t="s">
        <v>204</v>
      </c>
      <c r="BM151" s="222" t="s">
        <v>981</v>
      </c>
    </row>
    <row r="152" s="2" customFormat="1">
      <c r="A152" s="31"/>
      <c r="B152" s="32"/>
      <c r="C152" s="33"/>
      <c r="D152" s="224" t="s">
        <v>194</v>
      </c>
      <c r="E152" s="33"/>
      <c r="F152" s="225" t="s">
        <v>982</v>
      </c>
      <c r="G152" s="33"/>
      <c r="H152" s="33"/>
      <c r="I152" s="33"/>
      <c r="J152" s="33"/>
      <c r="K152" s="33"/>
      <c r="L152" s="37"/>
      <c r="M152" s="226"/>
      <c r="N152" s="227"/>
      <c r="O152" s="83"/>
      <c r="P152" s="83"/>
      <c r="Q152" s="83"/>
      <c r="R152" s="83"/>
      <c r="S152" s="83"/>
      <c r="T152" s="84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T152" s="16" t="s">
        <v>194</v>
      </c>
      <c r="AU152" s="16" t="s">
        <v>88</v>
      </c>
    </row>
    <row r="153" s="2" customFormat="1" ht="16.5" customHeight="1">
      <c r="A153" s="31"/>
      <c r="B153" s="32"/>
      <c r="C153" s="211" t="s">
        <v>349</v>
      </c>
      <c r="D153" s="211" t="s">
        <v>188</v>
      </c>
      <c r="E153" s="212" t="s">
        <v>983</v>
      </c>
      <c r="F153" s="213" t="s">
        <v>984</v>
      </c>
      <c r="G153" s="214" t="s">
        <v>216</v>
      </c>
      <c r="H153" s="215">
        <v>10.9</v>
      </c>
      <c r="I153" s="216">
        <v>342</v>
      </c>
      <c r="J153" s="216">
        <f>ROUND(I153*H153,2)</f>
        <v>3727.8000000000002</v>
      </c>
      <c r="K153" s="217"/>
      <c r="L153" s="37"/>
      <c r="M153" s="218" t="s">
        <v>1</v>
      </c>
      <c r="N153" s="219" t="s">
        <v>43</v>
      </c>
      <c r="O153" s="220">
        <v>0.67000000000000004</v>
      </c>
      <c r="P153" s="220">
        <f>O153*H153</f>
        <v>7.3030000000000008</v>
      </c>
      <c r="Q153" s="220">
        <v>0</v>
      </c>
      <c r="R153" s="220">
        <f>Q153*H153</f>
        <v>0</v>
      </c>
      <c r="S153" s="220">
        <v>0</v>
      </c>
      <c r="T153" s="221">
        <f>S153*H153</f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222" t="s">
        <v>204</v>
      </c>
      <c r="AT153" s="222" t="s">
        <v>188</v>
      </c>
      <c r="AU153" s="222" t="s">
        <v>88</v>
      </c>
      <c r="AY153" s="16" t="s">
        <v>187</v>
      </c>
      <c r="BE153" s="223">
        <f>IF(N153="základní",J153,0)</f>
        <v>3727.8000000000002</v>
      </c>
      <c r="BF153" s="223">
        <f>IF(N153="snížená",J153,0)</f>
        <v>0</v>
      </c>
      <c r="BG153" s="223">
        <f>IF(N153="zákl. přenesená",J153,0)</f>
        <v>0</v>
      </c>
      <c r="BH153" s="223">
        <f>IF(N153="sníž. přenesená",J153,0)</f>
        <v>0</v>
      </c>
      <c r="BI153" s="223">
        <f>IF(N153="nulová",J153,0)</f>
        <v>0</v>
      </c>
      <c r="BJ153" s="16" t="s">
        <v>86</v>
      </c>
      <c r="BK153" s="223">
        <f>ROUND(I153*H153,2)</f>
        <v>3727.8000000000002</v>
      </c>
      <c r="BL153" s="16" t="s">
        <v>204</v>
      </c>
      <c r="BM153" s="222" t="s">
        <v>985</v>
      </c>
    </row>
    <row r="154" s="2" customFormat="1">
      <c r="A154" s="31"/>
      <c r="B154" s="32"/>
      <c r="C154" s="33"/>
      <c r="D154" s="224" t="s">
        <v>194</v>
      </c>
      <c r="E154" s="33"/>
      <c r="F154" s="225" t="s">
        <v>982</v>
      </c>
      <c r="G154" s="33"/>
      <c r="H154" s="33"/>
      <c r="I154" s="33"/>
      <c r="J154" s="33"/>
      <c r="K154" s="33"/>
      <c r="L154" s="37"/>
      <c r="M154" s="226"/>
      <c r="N154" s="227"/>
      <c r="O154" s="83"/>
      <c r="P154" s="83"/>
      <c r="Q154" s="83"/>
      <c r="R154" s="83"/>
      <c r="S154" s="83"/>
      <c r="T154" s="84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T154" s="16" t="s">
        <v>194</v>
      </c>
      <c r="AU154" s="16" t="s">
        <v>88</v>
      </c>
    </row>
    <row r="155" s="2" customFormat="1" ht="16.5" customHeight="1">
      <c r="A155" s="31"/>
      <c r="B155" s="32"/>
      <c r="C155" s="211" t="s">
        <v>354</v>
      </c>
      <c r="D155" s="211" t="s">
        <v>188</v>
      </c>
      <c r="E155" s="212" t="s">
        <v>986</v>
      </c>
      <c r="F155" s="213" t="s">
        <v>987</v>
      </c>
      <c r="G155" s="214" t="s">
        <v>224</v>
      </c>
      <c r="H155" s="215">
        <v>0.184</v>
      </c>
      <c r="I155" s="216">
        <v>42700</v>
      </c>
      <c r="J155" s="216">
        <f>ROUND(I155*H155,2)</f>
        <v>7856.8000000000002</v>
      </c>
      <c r="K155" s="217"/>
      <c r="L155" s="37"/>
      <c r="M155" s="218" t="s">
        <v>1</v>
      </c>
      <c r="N155" s="219" t="s">
        <v>43</v>
      </c>
      <c r="O155" s="220">
        <v>27.34</v>
      </c>
      <c r="P155" s="220">
        <f>O155*H155</f>
        <v>5.0305599999999995</v>
      </c>
      <c r="Q155" s="220">
        <v>1.04575</v>
      </c>
      <c r="R155" s="220">
        <f>Q155*H155</f>
        <v>0.19241799999999998</v>
      </c>
      <c r="S155" s="220">
        <v>0</v>
      </c>
      <c r="T155" s="221">
        <f>S155*H155</f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222" t="s">
        <v>204</v>
      </c>
      <c r="AT155" s="222" t="s">
        <v>188</v>
      </c>
      <c r="AU155" s="222" t="s">
        <v>88</v>
      </c>
      <c r="AY155" s="16" t="s">
        <v>187</v>
      </c>
      <c r="BE155" s="223">
        <f>IF(N155="základní",J155,0)</f>
        <v>7856.8000000000002</v>
      </c>
      <c r="BF155" s="223">
        <f>IF(N155="snížená",J155,0)</f>
        <v>0</v>
      </c>
      <c r="BG155" s="223">
        <f>IF(N155="zákl. přenesená",J155,0)</f>
        <v>0</v>
      </c>
      <c r="BH155" s="223">
        <f>IF(N155="sníž. přenesená",J155,0)</f>
        <v>0</v>
      </c>
      <c r="BI155" s="223">
        <f>IF(N155="nulová",J155,0)</f>
        <v>0</v>
      </c>
      <c r="BJ155" s="16" t="s">
        <v>86</v>
      </c>
      <c r="BK155" s="223">
        <f>ROUND(I155*H155,2)</f>
        <v>7856.8000000000002</v>
      </c>
      <c r="BL155" s="16" t="s">
        <v>204</v>
      </c>
      <c r="BM155" s="222" t="s">
        <v>988</v>
      </c>
    </row>
    <row r="156" s="12" customFormat="1">
      <c r="A156" s="12"/>
      <c r="B156" s="232"/>
      <c r="C156" s="233"/>
      <c r="D156" s="224" t="s">
        <v>226</v>
      </c>
      <c r="E156" s="241" t="s">
        <v>1</v>
      </c>
      <c r="F156" s="234" t="s">
        <v>989</v>
      </c>
      <c r="G156" s="233"/>
      <c r="H156" s="235">
        <v>0.184</v>
      </c>
      <c r="I156" s="233"/>
      <c r="J156" s="233"/>
      <c r="K156" s="233"/>
      <c r="L156" s="236"/>
      <c r="M156" s="237"/>
      <c r="N156" s="238"/>
      <c r="O156" s="238"/>
      <c r="P156" s="238"/>
      <c r="Q156" s="238"/>
      <c r="R156" s="238"/>
      <c r="S156" s="238"/>
      <c r="T156" s="239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T156" s="240" t="s">
        <v>226</v>
      </c>
      <c r="AU156" s="240" t="s">
        <v>88</v>
      </c>
      <c r="AV156" s="12" t="s">
        <v>88</v>
      </c>
      <c r="AW156" s="12" t="s">
        <v>32</v>
      </c>
      <c r="AX156" s="12" t="s">
        <v>86</v>
      </c>
      <c r="AY156" s="240" t="s">
        <v>187</v>
      </c>
    </row>
    <row r="157" s="2" customFormat="1" ht="16.5" customHeight="1">
      <c r="A157" s="31"/>
      <c r="B157" s="32"/>
      <c r="C157" s="211" t="s">
        <v>359</v>
      </c>
      <c r="D157" s="211" t="s">
        <v>188</v>
      </c>
      <c r="E157" s="212" t="s">
        <v>990</v>
      </c>
      <c r="F157" s="213" t="s">
        <v>991</v>
      </c>
      <c r="G157" s="214" t="s">
        <v>220</v>
      </c>
      <c r="H157" s="215">
        <v>1.49</v>
      </c>
      <c r="I157" s="216">
        <v>3850</v>
      </c>
      <c r="J157" s="216">
        <f>ROUND(I157*H157,2)</f>
        <v>5736.5</v>
      </c>
      <c r="K157" s="217"/>
      <c r="L157" s="37"/>
      <c r="M157" s="218" t="s">
        <v>1</v>
      </c>
      <c r="N157" s="219" t="s">
        <v>43</v>
      </c>
      <c r="O157" s="220">
        <v>2.5910000000000002</v>
      </c>
      <c r="P157" s="220">
        <f>O157*H157</f>
        <v>3.8605900000000002</v>
      </c>
      <c r="Q157" s="220">
        <v>2.45329</v>
      </c>
      <c r="R157" s="220">
        <f>Q157*H157</f>
        <v>3.6554020999999999</v>
      </c>
      <c r="S157" s="220">
        <v>0</v>
      </c>
      <c r="T157" s="221">
        <f>S157*H157</f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222" t="s">
        <v>204</v>
      </c>
      <c r="AT157" s="222" t="s">
        <v>188</v>
      </c>
      <c r="AU157" s="222" t="s">
        <v>88</v>
      </c>
      <c r="AY157" s="16" t="s">
        <v>187</v>
      </c>
      <c r="BE157" s="223">
        <f>IF(N157="základní",J157,0)</f>
        <v>5736.5</v>
      </c>
      <c r="BF157" s="223">
        <f>IF(N157="snížená",J157,0)</f>
        <v>0</v>
      </c>
      <c r="BG157" s="223">
        <f>IF(N157="zákl. přenesená",J157,0)</f>
        <v>0</v>
      </c>
      <c r="BH157" s="223">
        <f>IF(N157="sníž. přenesená",J157,0)</f>
        <v>0</v>
      </c>
      <c r="BI157" s="223">
        <f>IF(N157="nulová",J157,0)</f>
        <v>0</v>
      </c>
      <c r="BJ157" s="16" t="s">
        <v>86</v>
      </c>
      <c r="BK157" s="223">
        <f>ROUND(I157*H157,2)</f>
        <v>5736.5</v>
      </c>
      <c r="BL157" s="16" t="s">
        <v>204</v>
      </c>
      <c r="BM157" s="222" t="s">
        <v>992</v>
      </c>
    </row>
    <row r="158" s="12" customFormat="1">
      <c r="A158" s="12"/>
      <c r="B158" s="232"/>
      <c r="C158" s="233"/>
      <c r="D158" s="224" t="s">
        <v>226</v>
      </c>
      <c r="E158" s="241" t="s">
        <v>1</v>
      </c>
      <c r="F158" s="234" t="s">
        <v>993</v>
      </c>
      <c r="G158" s="233"/>
      <c r="H158" s="235">
        <v>1.1399999999999999</v>
      </c>
      <c r="I158" s="233"/>
      <c r="J158" s="233"/>
      <c r="K158" s="233"/>
      <c r="L158" s="236"/>
      <c r="M158" s="237"/>
      <c r="N158" s="238"/>
      <c r="O158" s="238"/>
      <c r="P158" s="238"/>
      <c r="Q158" s="238"/>
      <c r="R158" s="238"/>
      <c r="S158" s="238"/>
      <c r="T158" s="239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T158" s="240" t="s">
        <v>226</v>
      </c>
      <c r="AU158" s="240" t="s">
        <v>88</v>
      </c>
      <c r="AV158" s="12" t="s">
        <v>88</v>
      </c>
      <c r="AW158" s="12" t="s">
        <v>32</v>
      </c>
      <c r="AX158" s="12" t="s">
        <v>78</v>
      </c>
      <c r="AY158" s="240" t="s">
        <v>187</v>
      </c>
    </row>
    <row r="159" s="12" customFormat="1">
      <c r="A159" s="12"/>
      <c r="B159" s="232"/>
      <c r="C159" s="233"/>
      <c r="D159" s="224" t="s">
        <v>226</v>
      </c>
      <c r="E159" s="241" t="s">
        <v>1</v>
      </c>
      <c r="F159" s="234" t="s">
        <v>994</v>
      </c>
      <c r="G159" s="233"/>
      <c r="H159" s="235">
        <v>0.34999999999999998</v>
      </c>
      <c r="I159" s="233"/>
      <c r="J159" s="233"/>
      <c r="K159" s="233"/>
      <c r="L159" s="236"/>
      <c r="M159" s="237"/>
      <c r="N159" s="238"/>
      <c r="O159" s="238"/>
      <c r="P159" s="238"/>
      <c r="Q159" s="238"/>
      <c r="R159" s="238"/>
      <c r="S159" s="238"/>
      <c r="T159" s="239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T159" s="240" t="s">
        <v>226</v>
      </c>
      <c r="AU159" s="240" t="s">
        <v>88</v>
      </c>
      <c r="AV159" s="12" t="s">
        <v>88</v>
      </c>
      <c r="AW159" s="12" t="s">
        <v>32</v>
      </c>
      <c r="AX159" s="12" t="s">
        <v>78</v>
      </c>
      <c r="AY159" s="240" t="s">
        <v>187</v>
      </c>
    </row>
    <row r="160" s="14" customFormat="1">
      <c r="A160" s="14"/>
      <c r="B160" s="253"/>
      <c r="C160" s="254"/>
      <c r="D160" s="224" t="s">
        <v>226</v>
      </c>
      <c r="E160" s="255" t="s">
        <v>1</v>
      </c>
      <c r="F160" s="256" t="s">
        <v>328</v>
      </c>
      <c r="G160" s="254"/>
      <c r="H160" s="257">
        <v>1.49</v>
      </c>
      <c r="I160" s="254"/>
      <c r="J160" s="254"/>
      <c r="K160" s="254"/>
      <c r="L160" s="258"/>
      <c r="M160" s="259"/>
      <c r="N160" s="260"/>
      <c r="O160" s="260"/>
      <c r="P160" s="260"/>
      <c r="Q160" s="260"/>
      <c r="R160" s="260"/>
      <c r="S160" s="260"/>
      <c r="T160" s="261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2" t="s">
        <v>226</v>
      </c>
      <c r="AU160" s="262" t="s">
        <v>88</v>
      </c>
      <c r="AV160" s="14" t="s">
        <v>204</v>
      </c>
      <c r="AW160" s="14" t="s">
        <v>32</v>
      </c>
      <c r="AX160" s="14" t="s">
        <v>86</v>
      </c>
      <c r="AY160" s="262" t="s">
        <v>187</v>
      </c>
    </row>
    <row r="161" s="2" customFormat="1" ht="16.5" customHeight="1">
      <c r="A161" s="31"/>
      <c r="B161" s="32"/>
      <c r="C161" s="211" t="s">
        <v>363</v>
      </c>
      <c r="D161" s="211" t="s">
        <v>188</v>
      </c>
      <c r="E161" s="212" t="s">
        <v>995</v>
      </c>
      <c r="F161" s="213" t="s">
        <v>996</v>
      </c>
      <c r="G161" s="214" t="s">
        <v>216</v>
      </c>
      <c r="H161" s="215">
        <v>23.800000000000001</v>
      </c>
      <c r="I161" s="216">
        <v>1100</v>
      </c>
      <c r="J161" s="216">
        <f>ROUND(I161*H161,2)</f>
        <v>26180</v>
      </c>
      <c r="K161" s="217"/>
      <c r="L161" s="37"/>
      <c r="M161" s="218" t="s">
        <v>1</v>
      </c>
      <c r="N161" s="219" t="s">
        <v>43</v>
      </c>
      <c r="O161" s="220">
        <v>0.67500000000000004</v>
      </c>
      <c r="P161" s="220">
        <f>O161*H161</f>
        <v>16.065000000000001</v>
      </c>
      <c r="Q161" s="220">
        <v>0.0027499999999999998</v>
      </c>
      <c r="R161" s="220">
        <f>Q161*H161</f>
        <v>0.065449999999999994</v>
      </c>
      <c r="S161" s="220">
        <v>0</v>
      </c>
      <c r="T161" s="221">
        <f>S161*H161</f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222" t="s">
        <v>204</v>
      </c>
      <c r="AT161" s="222" t="s">
        <v>188</v>
      </c>
      <c r="AU161" s="222" t="s">
        <v>88</v>
      </c>
      <c r="AY161" s="16" t="s">
        <v>187</v>
      </c>
      <c r="BE161" s="223">
        <f>IF(N161="základní",J161,0)</f>
        <v>26180</v>
      </c>
      <c r="BF161" s="223">
        <f>IF(N161="snížená",J161,0)</f>
        <v>0</v>
      </c>
      <c r="BG161" s="223">
        <f>IF(N161="zákl. přenesená",J161,0)</f>
        <v>0</v>
      </c>
      <c r="BH161" s="223">
        <f>IF(N161="sníž. přenesená",J161,0)</f>
        <v>0</v>
      </c>
      <c r="BI161" s="223">
        <f>IF(N161="nulová",J161,0)</f>
        <v>0</v>
      </c>
      <c r="BJ161" s="16" t="s">
        <v>86</v>
      </c>
      <c r="BK161" s="223">
        <f>ROUND(I161*H161,2)</f>
        <v>26180</v>
      </c>
      <c r="BL161" s="16" t="s">
        <v>204</v>
      </c>
      <c r="BM161" s="222" t="s">
        <v>997</v>
      </c>
    </row>
    <row r="162" s="2" customFormat="1" ht="16.5" customHeight="1">
      <c r="A162" s="31"/>
      <c r="B162" s="32"/>
      <c r="C162" s="211" t="s">
        <v>8</v>
      </c>
      <c r="D162" s="211" t="s">
        <v>188</v>
      </c>
      <c r="E162" s="212" t="s">
        <v>998</v>
      </c>
      <c r="F162" s="213" t="s">
        <v>999</v>
      </c>
      <c r="G162" s="214" t="s">
        <v>216</v>
      </c>
      <c r="H162" s="215">
        <v>23.800000000000001</v>
      </c>
      <c r="I162" s="216">
        <v>258</v>
      </c>
      <c r="J162" s="216">
        <f>ROUND(I162*H162,2)</f>
        <v>6140.3999999999996</v>
      </c>
      <c r="K162" s="217"/>
      <c r="L162" s="37"/>
      <c r="M162" s="218" t="s">
        <v>1</v>
      </c>
      <c r="N162" s="219" t="s">
        <v>43</v>
      </c>
      <c r="O162" s="220">
        <v>0.23400000000000001</v>
      </c>
      <c r="P162" s="220">
        <f>O162*H162</f>
        <v>5.5692000000000004</v>
      </c>
      <c r="Q162" s="220">
        <v>0</v>
      </c>
      <c r="R162" s="220">
        <f>Q162*H162</f>
        <v>0</v>
      </c>
      <c r="S162" s="220">
        <v>0</v>
      </c>
      <c r="T162" s="221">
        <f>S162*H162</f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222" t="s">
        <v>204</v>
      </c>
      <c r="AT162" s="222" t="s">
        <v>188</v>
      </c>
      <c r="AU162" s="222" t="s">
        <v>88</v>
      </c>
      <c r="AY162" s="16" t="s">
        <v>187</v>
      </c>
      <c r="BE162" s="223">
        <f>IF(N162="základní",J162,0)</f>
        <v>6140.3999999999996</v>
      </c>
      <c r="BF162" s="223">
        <f>IF(N162="snížená",J162,0)</f>
        <v>0</v>
      </c>
      <c r="BG162" s="223">
        <f>IF(N162="zákl. přenesená",J162,0)</f>
        <v>0</v>
      </c>
      <c r="BH162" s="223">
        <f>IF(N162="sníž. přenesená",J162,0)</f>
        <v>0</v>
      </c>
      <c r="BI162" s="223">
        <f>IF(N162="nulová",J162,0)</f>
        <v>0</v>
      </c>
      <c r="BJ162" s="16" t="s">
        <v>86</v>
      </c>
      <c r="BK162" s="223">
        <f>ROUND(I162*H162,2)</f>
        <v>6140.3999999999996</v>
      </c>
      <c r="BL162" s="16" t="s">
        <v>204</v>
      </c>
      <c r="BM162" s="222" t="s">
        <v>1000</v>
      </c>
    </row>
    <row r="163" s="2" customFormat="1" ht="16.5" customHeight="1">
      <c r="A163" s="31"/>
      <c r="B163" s="32"/>
      <c r="C163" s="211" t="s">
        <v>370</v>
      </c>
      <c r="D163" s="211" t="s">
        <v>188</v>
      </c>
      <c r="E163" s="212" t="s">
        <v>1001</v>
      </c>
      <c r="F163" s="213" t="s">
        <v>1002</v>
      </c>
      <c r="G163" s="214" t="s">
        <v>224</v>
      </c>
      <c r="H163" s="215">
        <v>0.26800000000000002</v>
      </c>
      <c r="I163" s="216">
        <v>42200</v>
      </c>
      <c r="J163" s="216">
        <f>ROUND(I163*H163,2)</f>
        <v>11309.6</v>
      </c>
      <c r="K163" s="217"/>
      <c r="L163" s="37"/>
      <c r="M163" s="218" t="s">
        <v>1</v>
      </c>
      <c r="N163" s="219" t="s">
        <v>43</v>
      </c>
      <c r="O163" s="220">
        <v>28.484999999999999</v>
      </c>
      <c r="P163" s="220">
        <f>O163*H163</f>
        <v>7.6339800000000002</v>
      </c>
      <c r="Q163" s="220">
        <v>1.05237</v>
      </c>
      <c r="R163" s="220">
        <f>Q163*H163</f>
        <v>0.28203516000000001</v>
      </c>
      <c r="S163" s="220">
        <v>0</v>
      </c>
      <c r="T163" s="221">
        <f>S163*H163</f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222" t="s">
        <v>204</v>
      </c>
      <c r="AT163" s="222" t="s">
        <v>188</v>
      </c>
      <c r="AU163" s="222" t="s">
        <v>88</v>
      </c>
      <c r="AY163" s="16" t="s">
        <v>187</v>
      </c>
      <c r="BE163" s="223">
        <f>IF(N163="základní",J163,0)</f>
        <v>11309.6</v>
      </c>
      <c r="BF163" s="223">
        <f>IF(N163="snížená",J163,0)</f>
        <v>0</v>
      </c>
      <c r="BG163" s="223">
        <f>IF(N163="zákl. přenesená",J163,0)</f>
        <v>0</v>
      </c>
      <c r="BH163" s="223">
        <f>IF(N163="sníž. přenesená",J163,0)</f>
        <v>0</v>
      </c>
      <c r="BI163" s="223">
        <f>IF(N163="nulová",J163,0)</f>
        <v>0</v>
      </c>
      <c r="BJ163" s="16" t="s">
        <v>86</v>
      </c>
      <c r="BK163" s="223">
        <f>ROUND(I163*H163,2)</f>
        <v>11309.6</v>
      </c>
      <c r="BL163" s="16" t="s">
        <v>204</v>
      </c>
      <c r="BM163" s="222" t="s">
        <v>1003</v>
      </c>
    </row>
    <row r="164" s="12" customFormat="1">
      <c r="A164" s="12"/>
      <c r="B164" s="232"/>
      <c r="C164" s="233"/>
      <c r="D164" s="224" t="s">
        <v>226</v>
      </c>
      <c r="E164" s="241" t="s">
        <v>1</v>
      </c>
      <c r="F164" s="234" t="s">
        <v>1004</v>
      </c>
      <c r="G164" s="233"/>
      <c r="H164" s="235">
        <v>0.26800000000000002</v>
      </c>
      <c r="I164" s="233"/>
      <c r="J164" s="233"/>
      <c r="K164" s="233"/>
      <c r="L164" s="236"/>
      <c r="M164" s="237"/>
      <c r="N164" s="238"/>
      <c r="O164" s="238"/>
      <c r="P164" s="238"/>
      <c r="Q164" s="238"/>
      <c r="R164" s="238"/>
      <c r="S164" s="238"/>
      <c r="T164" s="239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T164" s="240" t="s">
        <v>226</v>
      </c>
      <c r="AU164" s="240" t="s">
        <v>88</v>
      </c>
      <c r="AV164" s="12" t="s">
        <v>88</v>
      </c>
      <c r="AW164" s="12" t="s">
        <v>32</v>
      </c>
      <c r="AX164" s="12" t="s">
        <v>86</v>
      </c>
      <c r="AY164" s="240" t="s">
        <v>187</v>
      </c>
    </row>
    <row r="165" s="2" customFormat="1" ht="16.5" customHeight="1">
      <c r="A165" s="31"/>
      <c r="B165" s="32"/>
      <c r="C165" s="211" t="s">
        <v>375</v>
      </c>
      <c r="D165" s="211" t="s">
        <v>188</v>
      </c>
      <c r="E165" s="212" t="s">
        <v>1005</v>
      </c>
      <c r="F165" s="213" t="s">
        <v>1006</v>
      </c>
      <c r="G165" s="214" t="s">
        <v>401</v>
      </c>
      <c r="H165" s="215">
        <v>2</v>
      </c>
      <c r="I165" s="216">
        <v>15500</v>
      </c>
      <c r="J165" s="216">
        <f>ROUND(I165*H165,2)</f>
        <v>31000</v>
      </c>
      <c r="K165" s="217"/>
      <c r="L165" s="37"/>
      <c r="M165" s="218" t="s">
        <v>1</v>
      </c>
      <c r="N165" s="219" t="s">
        <v>43</v>
      </c>
      <c r="O165" s="220">
        <v>7.4729999999999999</v>
      </c>
      <c r="P165" s="220">
        <f>O165*H165</f>
        <v>14.946</v>
      </c>
      <c r="Q165" s="220">
        <v>0.12300999999999999</v>
      </c>
      <c r="R165" s="220">
        <f>Q165*H165</f>
        <v>0.24601999999999999</v>
      </c>
      <c r="S165" s="220">
        <v>0</v>
      </c>
      <c r="T165" s="221">
        <f>S165*H165</f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222" t="s">
        <v>204</v>
      </c>
      <c r="AT165" s="222" t="s">
        <v>188</v>
      </c>
      <c r="AU165" s="222" t="s">
        <v>88</v>
      </c>
      <c r="AY165" s="16" t="s">
        <v>187</v>
      </c>
      <c r="BE165" s="223">
        <f>IF(N165="základní",J165,0)</f>
        <v>31000</v>
      </c>
      <c r="BF165" s="223">
        <f>IF(N165="snížená",J165,0)</f>
        <v>0</v>
      </c>
      <c r="BG165" s="223">
        <f>IF(N165="zákl. přenesená",J165,0)</f>
        <v>0</v>
      </c>
      <c r="BH165" s="223">
        <f>IF(N165="sníž. přenesená",J165,0)</f>
        <v>0</v>
      </c>
      <c r="BI165" s="223">
        <f>IF(N165="nulová",J165,0)</f>
        <v>0</v>
      </c>
      <c r="BJ165" s="16" t="s">
        <v>86</v>
      </c>
      <c r="BK165" s="223">
        <f>ROUND(I165*H165,2)</f>
        <v>31000</v>
      </c>
      <c r="BL165" s="16" t="s">
        <v>204</v>
      </c>
      <c r="BM165" s="222" t="s">
        <v>1007</v>
      </c>
    </row>
    <row r="166" s="2" customFormat="1">
      <c r="A166" s="31"/>
      <c r="B166" s="32"/>
      <c r="C166" s="33"/>
      <c r="D166" s="224" t="s">
        <v>194</v>
      </c>
      <c r="E166" s="33"/>
      <c r="F166" s="225" t="s">
        <v>1008</v>
      </c>
      <c r="G166" s="33"/>
      <c r="H166" s="33"/>
      <c r="I166" s="33"/>
      <c r="J166" s="33"/>
      <c r="K166" s="33"/>
      <c r="L166" s="37"/>
      <c r="M166" s="226"/>
      <c r="N166" s="227"/>
      <c r="O166" s="83"/>
      <c r="P166" s="83"/>
      <c r="Q166" s="83"/>
      <c r="R166" s="83"/>
      <c r="S166" s="83"/>
      <c r="T166" s="84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T166" s="16" t="s">
        <v>194</v>
      </c>
      <c r="AU166" s="16" t="s">
        <v>88</v>
      </c>
    </row>
    <row r="167" s="2" customFormat="1" ht="16.5" customHeight="1">
      <c r="A167" s="31"/>
      <c r="B167" s="32"/>
      <c r="C167" s="211" t="s">
        <v>381</v>
      </c>
      <c r="D167" s="211" t="s">
        <v>188</v>
      </c>
      <c r="E167" s="212" t="s">
        <v>1009</v>
      </c>
      <c r="F167" s="213" t="s">
        <v>1010</v>
      </c>
      <c r="G167" s="214" t="s">
        <v>401</v>
      </c>
      <c r="H167" s="215">
        <v>5</v>
      </c>
      <c r="I167" s="216">
        <v>7500</v>
      </c>
      <c r="J167" s="216">
        <f>ROUND(I167*H167,2)</f>
        <v>37500</v>
      </c>
      <c r="K167" s="217"/>
      <c r="L167" s="37"/>
      <c r="M167" s="218" t="s">
        <v>1</v>
      </c>
      <c r="N167" s="219" t="s">
        <v>43</v>
      </c>
      <c r="O167" s="220">
        <v>7.4729999999999999</v>
      </c>
      <c r="P167" s="220">
        <f>O167*H167</f>
        <v>37.365000000000002</v>
      </c>
      <c r="Q167" s="220">
        <v>0.12300999999999999</v>
      </c>
      <c r="R167" s="220">
        <f>Q167*H167</f>
        <v>0.61504999999999999</v>
      </c>
      <c r="S167" s="220">
        <v>0</v>
      </c>
      <c r="T167" s="221">
        <f>S167*H167</f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222" t="s">
        <v>204</v>
      </c>
      <c r="AT167" s="222" t="s">
        <v>188</v>
      </c>
      <c r="AU167" s="222" t="s">
        <v>88</v>
      </c>
      <c r="AY167" s="16" t="s">
        <v>187</v>
      </c>
      <c r="BE167" s="223">
        <f>IF(N167="základní",J167,0)</f>
        <v>37500</v>
      </c>
      <c r="BF167" s="223">
        <f>IF(N167="snížená",J167,0)</f>
        <v>0</v>
      </c>
      <c r="BG167" s="223">
        <f>IF(N167="zákl. přenesená",J167,0)</f>
        <v>0</v>
      </c>
      <c r="BH167" s="223">
        <f>IF(N167="sníž. přenesená",J167,0)</f>
        <v>0</v>
      </c>
      <c r="BI167" s="223">
        <f>IF(N167="nulová",J167,0)</f>
        <v>0</v>
      </c>
      <c r="BJ167" s="16" t="s">
        <v>86</v>
      </c>
      <c r="BK167" s="223">
        <f>ROUND(I167*H167,2)</f>
        <v>37500</v>
      </c>
      <c r="BL167" s="16" t="s">
        <v>204</v>
      </c>
      <c r="BM167" s="222" t="s">
        <v>1011</v>
      </c>
    </row>
    <row r="168" s="2" customFormat="1">
      <c r="A168" s="31"/>
      <c r="B168" s="32"/>
      <c r="C168" s="33"/>
      <c r="D168" s="224" t="s">
        <v>194</v>
      </c>
      <c r="E168" s="33"/>
      <c r="F168" s="225" t="s">
        <v>1008</v>
      </c>
      <c r="G168" s="33"/>
      <c r="H168" s="33"/>
      <c r="I168" s="33"/>
      <c r="J168" s="33"/>
      <c r="K168" s="33"/>
      <c r="L168" s="37"/>
      <c r="M168" s="226"/>
      <c r="N168" s="227"/>
      <c r="O168" s="83"/>
      <c r="P168" s="83"/>
      <c r="Q168" s="83"/>
      <c r="R168" s="83"/>
      <c r="S168" s="83"/>
      <c r="T168" s="84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T168" s="16" t="s">
        <v>194</v>
      </c>
      <c r="AU168" s="16" t="s">
        <v>88</v>
      </c>
    </row>
    <row r="169" s="2" customFormat="1" ht="16.5" customHeight="1">
      <c r="A169" s="31"/>
      <c r="B169" s="32"/>
      <c r="C169" s="211" t="s">
        <v>385</v>
      </c>
      <c r="D169" s="211" t="s">
        <v>188</v>
      </c>
      <c r="E169" s="212" t="s">
        <v>1012</v>
      </c>
      <c r="F169" s="213" t="s">
        <v>1013</v>
      </c>
      <c r="G169" s="214" t="s">
        <v>220</v>
      </c>
      <c r="H169" s="215">
        <v>15.300000000000001</v>
      </c>
      <c r="I169" s="216">
        <v>3660</v>
      </c>
      <c r="J169" s="216">
        <f>ROUND(I169*H169,2)</f>
        <v>55998</v>
      </c>
      <c r="K169" s="217"/>
      <c r="L169" s="37"/>
      <c r="M169" s="218" t="s">
        <v>1</v>
      </c>
      <c r="N169" s="219" t="s">
        <v>43</v>
      </c>
      <c r="O169" s="220">
        <v>2.0019999999999998</v>
      </c>
      <c r="P169" s="220">
        <f>O169*H169</f>
        <v>30.630599999999998</v>
      </c>
      <c r="Q169" s="220">
        <v>2.4533100000000001</v>
      </c>
      <c r="R169" s="220">
        <f>Q169*H169</f>
        <v>37.535643</v>
      </c>
      <c r="S169" s="220">
        <v>0</v>
      </c>
      <c r="T169" s="221">
        <f>S169*H169</f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222" t="s">
        <v>204</v>
      </c>
      <c r="AT169" s="222" t="s">
        <v>188</v>
      </c>
      <c r="AU169" s="222" t="s">
        <v>88</v>
      </c>
      <c r="AY169" s="16" t="s">
        <v>187</v>
      </c>
      <c r="BE169" s="223">
        <f>IF(N169="základní",J169,0)</f>
        <v>55998</v>
      </c>
      <c r="BF169" s="223">
        <f>IF(N169="snížená",J169,0)</f>
        <v>0</v>
      </c>
      <c r="BG169" s="223">
        <f>IF(N169="zákl. přenesená",J169,0)</f>
        <v>0</v>
      </c>
      <c r="BH169" s="223">
        <f>IF(N169="sníž. přenesená",J169,0)</f>
        <v>0</v>
      </c>
      <c r="BI169" s="223">
        <f>IF(N169="nulová",J169,0)</f>
        <v>0</v>
      </c>
      <c r="BJ169" s="16" t="s">
        <v>86</v>
      </c>
      <c r="BK169" s="223">
        <f>ROUND(I169*H169,2)</f>
        <v>55998</v>
      </c>
      <c r="BL169" s="16" t="s">
        <v>204</v>
      </c>
      <c r="BM169" s="222" t="s">
        <v>1014</v>
      </c>
    </row>
    <row r="170" s="2" customFormat="1" ht="16.5" customHeight="1">
      <c r="A170" s="31"/>
      <c r="B170" s="32"/>
      <c r="C170" s="211" t="s">
        <v>389</v>
      </c>
      <c r="D170" s="211" t="s">
        <v>188</v>
      </c>
      <c r="E170" s="212" t="s">
        <v>1015</v>
      </c>
      <c r="F170" s="213" t="s">
        <v>1016</v>
      </c>
      <c r="G170" s="214" t="s">
        <v>216</v>
      </c>
      <c r="H170" s="215">
        <v>122.2</v>
      </c>
      <c r="I170" s="216">
        <v>549</v>
      </c>
      <c r="J170" s="216">
        <f>ROUND(I170*H170,2)</f>
        <v>67087.800000000003</v>
      </c>
      <c r="K170" s="217"/>
      <c r="L170" s="37"/>
      <c r="M170" s="218" t="s">
        <v>1</v>
      </c>
      <c r="N170" s="219" t="s">
        <v>43</v>
      </c>
      <c r="O170" s="220">
        <v>0.90000000000000002</v>
      </c>
      <c r="P170" s="220">
        <f>O170*H170</f>
        <v>109.98</v>
      </c>
      <c r="Q170" s="220">
        <v>0.00142</v>
      </c>
      <c r="R170" s="220">
        <f>Q170*H170</f>
        <v>0.17352400000000001</v>
      </c>
      <c r="S170" s="220">
        <v>0</v>
      </c>
      <c r="T170" s="221">
        <f>S170*H170</f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222" t="s">
        <v>204</v>
      </c>
      <c r="AT170" s="222" t="s">
        <v>188</v>
      </c>
      <c r="AU170" s="222" t="s">
        <v>88</v>
      </c>
      <c r="AY170" s="16" t="s">
        <v>187</v>
      </c>
      <c r="BE170" s="223">
        <f>IF(N170="základní",J170,0)</f>
        <v>67087.800000000003</v>
      </c>
      <c r="BF170" s="223">
        <f>IF(N170="snížená",J170,0)</f>
        <v>0</v>
      </c>
      <c r="BG170" s="223">
        <f>IF(N170="zákl. přenesená",J170,0)</f>
        <v>0</v>
      </c>
      <c r="BH170" s="223">
        <f>IF(N170="sníž. přenesená",J170,0)</f>
        <v>0</v>
      </c>
      <c r="BI170" s="223">
        <f>IF(N170="nulová",J170,0)</f>
        <v>0</v>
      </c>
      <c r="BJ170" s="16" t="s">
        <v>86</v>
      </c>
      <c r="BK170" s="223">
        <f>ROUND(I170*H170,2)</f>
        <v>67087.800000000003</v>
      </c>
      <c r="BL170" s="16" t="s">
        <v>204</v>
      </c>
      <c r="BM170" s="222" t="s">
        <v>1017</v>
      </c>
    </row>
    <row r="171" s="2" customFormat="1" ht="16.5" customHeight="1">
      <c r="A171" s="31"/>
      <c r="B171" s="32"/>
      <c r="C171" s="211" t="s">
        <v>7</v>
      </c>
      <c r="D171" s="211" t="s">
        <v>188</v>
      </c>
      <c r="E171" s="212" t="s">
        <v>1018</v>
      </c>
      <c r="F171" s="213" t="s">
        <v>1019</v>
      </c>
      <c r="G171" s="214" t="s">
        <v>216</v>
      </c>
      <c r="H171" s="215">
        <v>122.2</v>
      </c>
      <c r="I171" s="216">
        <v>210</v>
      </c>
      <c r="J171" s="216">
        <f>ROUND(I171*H171,2)</f>
        <v>25662</v>
      </c>
      <c r="K171" s="217"/>
      <c r="L171" s="37"/>
      <c r="M171" s="218" t="s">
        <v>1</v>
      </c>
      <c r="N171" s="219" t="s">
        <v>43</v>
      </c>
      <c r="O171" s="220">
        <v>0.28799999999999998</v>
      </c>
      <c r="P171" s="220">
        <f>O171*H171</f>
        <v>35.193599999999996</v>
      </c>
      <c r="Q171" s="220">
        <v>0</v>
      </c>
      <c r="R171" s="220">
        <f>Q171*H171</f>
        <v>0</v>
      </c>
      <c r="S171" s="220">
        <v>0</v>
      </c>
      <c r="T171" s="221">
        <f>S171*H171</f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222" t="s">
        <v>204</v>
      </c>
      <c r="AT171" s="222" t="s">
        <v>188</v>
      </c>
      <c r="AU171" s="222" t="s">
        <v>88</v>
      </c>
      <c r="AY171" s="16" t="s">
        <v>187</v>
      </c>
      <c r="BE171" s="223">
        <f>IF(N171="základní",J171,0)</f>
        <v>25662</v>
      </c>
      <c r="BF171" s="223">
        <f>IF(N171="snížená",J171,0)</f>
        <v>0</v>
      </c>
      <c r="BG171" s="223">
        <f>IF(N171="zákl. přenesená",J171,0)</f>
        <v>0</v>
      </c>
      <c r="BH171" s="223">
        <f>IF(N171="sníž. přenesená",J171,0)</f>
        <v>0</v>
      </c>
      <c r="BI171" s="223">
        <f>IF(N171="nulová",J171,0)</f>
        <v>0</v>
      </c>
      <c r="BJ171" s="16" t="s">
        <v>86</v>
      </c>
      <c r="BK171" s="223">
        <f>ROUND(I171*H171,2)</f>
        <v>25662</v>
      </c>
      <c r="BL171" s="16" t="s">
        <v>204</v>
      </c>
      <c r="BM171" s="222" t="s">
        <v>1020</v>
      </c>
    </row>
    <row r="172" s="2" customFormat="1" ht="16.5" customHeight="1">
      <c r="A172" s="31"/>
      <c r="B172" s="32"/>
      <c r="C172" s="211" t="s">
        <v>393</v>
      </c>
      <c r="D172" s="211" t="s">
        <v>188</v>
      </c>
      <c r="E172" s="212" t="s">
        <v>1021</v>
      </c>
      <c r="F172" s="213" t="s">
        <v>1022</v>
      </c>
      <c r="G172" s="214" t="s">
        <v>224</v>
      </c>
      <c r="H172" s="215">
        <v>3.0600000000000001</v>
      </c>
      <c r="I172" s="216">
        <v>49400</v>
      </c>
      <c r="J172" s="216">
        <f>ROUND(I172*H172,2)</f>
        <v>151164</v>
      </c>
      <c r="K172" s="217"/>
      <c r="L172" s="37"/>
      <c r="M172" s="218" t="s">
        <v>1</v>
      </c>
      <c r="N172" s="219" t="s">
        <v>43</v>
      </c>
      <c r="O172" s="220">
        <v>34.325000000000003</v>
      </c>
      <c r="P172" s="220">
        <f>O172*H172</f>
        <v>105.03450000000001</v>
      </c>
      <c r="Q172" s="220">
        <v>1.0508900000000001</v>
      </c>
      <c r="R172" s="220">
        <f>Q172*H172</f>
        <v>3.2157234000000003</v>
      </c>
      <c r="S172" s="220">
        <v>0</v>
      </c>
      <c r="T172" s="221">
        <f>S172*H172</f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222" t="s">
        <v>204</v>
      </c>
      <c r="AT172" s="222" t="s">
        <v>188</v>
      </c>
      <c r="AU172" s="222" t="s">
        <v>88</v>
      </c>
      <c r="AY172" s="16" t="s">
        <v>187</v>
      </c>
      <c r="BE172" s="223">
        <f>IF(N172="základní",J172,0)</f>
        <v>151164</v>
      </c>
      <c r="BF172" s="223">
        <f>IF(N172="snížená",J172,0)</f>
        <v>0</v>
      </c>
      <c r="BG172" s="223">
        <f>IF(N172="zákl. přenesená",J172,0)</f>
        <v>0</v>
      </c>
      <c r="BH172" s="223">
        <f>IF(N172="sníž. přenesená",J172,0)</f>
        <v>0</v>
      </c>
      <c r="BI172" s="223">
        <f>IF(N172="nulová",J172,0)</f>
        <v>0</v>
      </c>
      <c r="BJ172" s="16" t="s">
        <v>86</v>
      </c>
      <c r="BK172" s="223">
        <f>ROUND(I172*H172,2)</f>
        <v>151164</v>
      </c>
      <c r="BL172" s="16" t="s">
        <v>204</v>
      </c>
      <c r="BM172" s="222" t="s">
        <v>1023</v>
      </c>
    </row>
    <row r="173" s="12" customFormat="1">
      <c r="A173" s="12"/>
      <c r="B173" s="232"/>
      <c r="C173" s="233"/>
      <c r="D173" s="224" t="s">
        <v>226</v>
      </c>
      <c r="E173" s="241" t="s">
        <v>1</v>
      </c>
      <c r="F173" s="234" t="s">
        <v>1024</v>
      </c>
      <c r="G173" s="233"/>
      <c r="H173" s="235">
        <v>3.0600000000000001</v>
      </c>
      <c r="I173" s="233"/>
      <c r="J173" s="233"/>
      <c r="K173" s="233"/>
      <c r="L173" s="236"/>
      <c r="M173" s="237"/>
      <c r="N173" s="238"/>
      <c r="O173" s="238"/>
      <c r="P173" s="238"/>
      <c r="Q173" s="238"/>
      <c r="R173" s="238"/>
      <c r="S173" s="238"/>
      <c r="T173" s="239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T173" s="240" t="s">
        <v>226</v>
      </c>
      <c r="AU173" s="240" t="s">
        <v>88</v>
      </c>
      <c r="AV173" s="12" t="s">
        <v>88</v>
      </c>
      <c r="AW173" s="12" t="s">
        <v>32</v>
      </c>
      <c r="AX173" s="12" t="s">
        <v>86</v>
      </c>
      <c r="AY173" s="240" t="s">
        <v>187</v>
      </c>
    </row>
    <row r="174" s="11" customFormat="1" ht="22.8" customHeight="1">
      <c r="A174" s="11"/>
      <c r="B174" s="198"/>
      <c r="C174" s="199"/>
      <c r="D174" s="200" t="s">
        <v>77</v>
      </c>
      <c r="E174" s="251" t="s">
        <v>204</v>
      </c>
      <c r="F174" s="251" t="s">
        <v>1025</v>
      </c>
      <c r="G174" s="199"/>
      <c r="H174" s="199"/>
      <c r="I174" s="199"/>
      <c r="J174" s="252">
        <f>BK174</f>
        <v>1508097.5500000003</v>
      </c>
      <c r="K174" s="199"/>
      <c r="L174" s="203"/>
      <c r="M174" s="204"/>
      <c r="N174" s="205"/>
      <c r="O174" s="205"/>
      <c r="P174" s="206">
        <f>SUM(P175:P211)</f>
        <v>888.14436999999998</v>
      </c>
      <c r="Q174" s="205"/>
      <c r="R174" s="206">
        <f>SUM(R175:R211)</f>
        <v>263.76460123000004</v>
      </c>
      <c r="S174" s="205"/>
      <c r="T174" s="207">
        <f>SUM(T175:T211)</f>
        <v>0</v>
      </c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R174" s="208" t="s">
        <v>86</v>
      </c>
      <c r="AT174" s="209" t="s">
        <v>77</v>
      </c>
      <c r="AU174" s="209" t="s">
        <v>86</v>
      </c>
      <c r="AY174" s="208" t="s">
        <v>187</v>
      </c>
      <c r="BK174" s="210">
        <f>SUM(BK175:BK211)</f>
        <v>1508097.5500000003</v>
      </c>
    </row>
    <row r="175" s="2" customFormat="1" ht="16.5" customHeight="1">
      <c r="A175" s="31"/>
      <c r="B175" s="32"/>
      <c r="C175" s="211" t="s">
        <v>395</v>
      </c>
      <c r="D175" s="211" t="s">
        <v>188</v>
      </c>
      <c r="E175" s="212" t="s">
        <v>1026</v>
      </c>
      <c r="F175" s="213" t="s">
        <v>1027</v>
      </c>
      <c r="G175" s="214" t="s">
        <v>220</v>
      </c>
      <c r="H175" s="215">
        <v>83.400000000000006</v>
      </c>
      <c r="I175" s="216">
        <v>3390</v>
      </c>
      <c r="J175" s="216">
        <f>ROUND(I175*H175,2)</f>
        <v>282726</v>
      </c>
      <c r="K175" s="217"/>
      <c r="L175" s="37"/>
      <c r="M175" s="218" t="s">
        <v>1</v>
      </c>
      <c r="N175" s="219" t="s">
        <v>43</v>
      </c>
      <c r="O175" s="220">
        <v>1.224</v>
      </c>
      <c r="P175" s="220">
        <f>O175*H175</f>
        <v>102.08160000000001</v>
      </c>
      <c r="Q175" s="220">
        <v>2.45343</v>
      </c>
      <c r="R175" s="220">
        <f>Q175*H175</f>
        <v>204.61606200000003</v>
      </c>
      <c r="S175" s="220">
        <v>0</v>
      </c>
      <c r="T175" s="221">
        <f>S175*H175</f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222" t="s">
        <v>204</v>
      </c>
      <c r="AT175" s="222" t="s">
        <v>188</v>
      </c>
      <c r="AU175" s="222" t="s">
        <v>88</v>
      </c>
      <c r="AY175" s="16" t="s">
        <v>187</v>
      </c>
      <c r="BE175" s="223">
        <f>IF(N175="základní",J175,0)</f>
        <v>282726</v>
      </c>
      <c r="BF175" s="223">
        <f>IF(N175="snížená",J175,0)</f>
        <v>0</v>
      </c>
      <c r="BG175" s="223">
        <f>IF(N175="zákl. přenesená",J175,0)</f>
        <v>0</v>
      </c>
      <c r="BH175" s="223">
        <f>IF(N175="sníž. přenesená",J175,0)</f>
        <v>0</v>
      </c>
      <c r="BI175" s="223">
        <f>IF(N175="nulová",J175,0)</f>
        <v>0</v>
      </c>
      <c r="BJ175" s="16" t="s">
        <v>86</v>
      </c>
      <c r="BK175" s="223">
        <f>ROUND(I175*H175,2)</f>
        <v>282726</v>
      </c>
      <c r="BL175" s="16" t="s">
        <v>204</v>
      </c>
      <c r="BM175" s="222" t="s">
        <v>1028</v>
      </c>
    </row>
    <row r="176" s="2" customFormat="1">
      <c r="A176" s="31"/>
      <c r="B176" s="32"/>
      <c r="C176" s="33"/>
      <c r="D176" s="224" t="s">
        <v>194</v>
      </c>
      <c r="E176" s="33"/>
      <c r="F176" s="225" t="s">
        <v>958</v>
      </c>
      <c r="G176" s="33"/>
      <c r="H176" s="33"/>
      <c r="I176" s="33"/>
      <c r="J176" s="33"/>
      <c r="K176" s="33"/>
      <c r="L176" s="37"/>
      <c r="M176" s="226"/>
      <c r="N176" s="227"/>
      <c r="O176" s="83"/>
      <c r="P176" s="83"/>
      <c r="Q176" s="83"/>
      <c r="R176" s="83"/>
      <c r="S176" s="83"/>
      <c r="T176" s="84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T176" s="16" t="s">
        <v>194</v>
      </c>
      <c r="AU176" s="16" t="s">
        <v>88</v>
      </c>
    </row>
    <row r="177" s="12" customFormat="1">
      <c r="A177" s="12"/>
      <c r="B177" s="232"/>
      <c r="C177" s="233"/>
      <c r="D177" s="224" t="s">
        <v>226</v>
      </c>
      <c r="E177" s="241" t="s">
        <v>1</v>
      </c>
      <c r="F177" s="234" t="s">
        <v>1029</v>
      </c>
      <c r="G177" s="233"/>
      <c r="H177" s="235">
        <v>44.5</v>
      </c>
      <c r="I177" s="233"/>
      <c r="J177" s="233"/>
      <c r="K177" s="233"/>
      <c r="L177" s="236"/>
      <c r="M177" s="237"/>
      <c r="N177" s="238"/>
      <c r="O177" s="238"/>
      <c r="P177" s="238"/>
      <c r="Q177" s="238"/>
      <c r="R177" s="238"/>
      <c r="S177" s="238"/>
      <c r="T177" s="239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T177" s="240" t="s">
        <v>226</v>
      </c>
      <c r="AU177" s="240" t="s">
        <v>88</v>
      </c>
      <c r="AV177" s="12" t="s">
        <v>88</v>
      </c>
      <c r="AW177" s="12" t="s">
        <v>32</v>
      </c>
      <c r="AX177" s="12" t="s">
        <v>78</v>
      </c>
      <c r="AY177" s="240" t="s">
        <v>187</v>
      </c>
    </row>
    <row r="178" s="12" customFormat="1">
      <c r="A178" s="12"/>
      <c r="B178" s="232"/>
      <c r="C178" s="233"/>
      <c r="D178" s="224" t="s">
        <v>226</v>
      </c>
      <c r="E178" s="241" t="s">
        <v>1</v>
      </c>
      <c r="F178" s="234" t="s">
        <v>1030</v>
      </c>
      <c r="G178" s="233"/>
      <c r="H178" s="235">
        <v>38.899999999999999</v>
      </c>
      <c r="I178" s="233"/>
      <c r="J178" s="233"/>
      <c r="K178" s="233"/>
      <c r="L178" s="236"/>
      <c r="M178" s="237"/>
      <c r="N178" s="238"/>
      <c r="O178" s="238"/>
      <c r="P178" s="238"/>
      <c r="Q178" s="238"/>
      <c r="R178" s="238"/>
      <c r="S178" s="238"/>
      <c r="T178" s="239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T178" s="240" t="s">
        <v>226</v>
      </c>
      <c r="AU178" s="240" t="s">
        <v>88</v>
      </c>
      <c r="AV178" s="12" t="s">
        <v>88</v>
      </c>
      <c r="AW178" s="12" t="s">
        <v>32</v>
      </c>
      <c r="AX178" s="12" t="s">
        <v>78</v>
      </c>
      <c r="AY178" s="240" t="s">
        <v>187</v>
      </c>
    </row>
    <row r="179" s="14" customFormat="1">
      <c r="A179" s="14"/>
      <c r="B179" s="253"/>
      <c r="C179" s="254"/>
      <c r="D179" s="224" t="s">
        <v>226</v>
      </c>
      <c r="E179" s="255" t="s">
        <v>1</v>
      </c>
      <c r="F179" s="256" t="s">
        <v>328</v>
      </c>
      <c r="G179" s="254"/>
      <c r="H179" s="257">
        <v>83.400000000000006</v>
      </c>
      <c r="I179" s="254"/>
      <c r="J179" s="254"/>
      <c r="K179" s="254"/>
      <c r="L179" s="258"/>
      <c r="M179" s="259"/>
      <c r="N179" s="260"/>
      <c r="O179" s="260"/>
      <c r="P179" s="260"/>
      <c r="Q179" s="260"/>
      <c r="R179" s="260"/>
      <c r="S179" s="260"/>
      <c r="T179" s="261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2" t="s">
        <v>226</v>
      </c>
      <c r="AU179" s="262" t="s">
        <v>88</v>
      </c>
      <c r="AV179" s="14" t="s">
        <v>204</v>
      </c>
      <c r="AW179" s="14" t="s">
        <v>32</v>
      </c>
      <c r="AX179" s="14" t="s">
        <v>86</v>
      </c>
      <c r="AY179" s="262" t="s">
        <v>187</v>
      </c>
    </row>
    <row r="180" s="2" customFormat="1" ht="16.5" customHeight="1">
      <c r="A180" s="31"/>
      <c r="B180" s="32"/>
      <c r="C180" s="211" t="s">
        <v>398</v>
      </c>
      <c r="D180" s="211" t="s">
        <v>188</v>
      </c>
      <c r="E180" s="212" t="s">
        <v>1031</v>
      </c>
      <c r="F180" s="213" t="s">
        <v>1032</v>
      </c>
      <c r="G180" s="214" t="s">
        <v>220</v>
      </c>
      <c r="H180" s="215">
        <v>3.1400000000000001</v>
      </c>
      <c r="I180" s="216">
        <v>3490</v>
      </c>
      <c r="J180" s="216">
        <f>ROUND(I180*H180,2)</f>
        <v>10958.6</v>
      </c>
      <c r="K180" s="217"/>
      <c r="L180" s="37"/>
      <c r="M180" s="218" t="s">
        <v>1</v>
      </c>
      <c r="N180" s="219" t="s">
        <v>43</v>
      </c>
      <c r="O180" s="220">
        <v>1.224</v>
      </c>
      <c r="P180" s="220">
        <f>O180*H180</f>
        <v>3.8433600000000001</v>
      </c>
      <c r="Q180" s="220">
        <v>2.45343</v>
      </c>
      <c r="R180" s="220">
        <f>Q180*H180</f>
        <v>7.7037702000000001</v>
      </c>
      <c r="S180" s="220">
        <v>0</v>
      </c>
      <c r="T180" s="221">
        <f>S180*H180</f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222" t="s">
        <v>204</v>
      </c>
      <c r="AT180" s="222" t="s">
        <v>188</v>
      </c>
      <c r="AU180" s="222" t="s">
        <v>88</v>
      </c>
      <c r="AY180" s="16" t="s">
        <v>187</v>
      </c>
      <c r="BE180" s="223">
        <f>IF(N180="základní",J180,0)</f>
        <v>10958.6</v>
      </c>
      <c r="BF180" s="223">
        <f>IF(N180="snížená",J180,0)</f>
        <v>0</v>
      </c>
      <c r="BG180" s="223">
        <f>IF(N180="zákl. přenesená",J180,0)</f>
        <v>0</v>
      </c>
      <c r="BH180" s="223">
        <f>IF(N180="sníž. přenesená",J180,0)</f>
        <v>0</v>
      </c>
      <c r="BI180" s="223">
        <f>IF(N180="nulová",J180,0)</f>
        <v>0</v>
      </c>
      <c r="BJ180" s="16" t="s">
        <v>86</v>
      </c>
      <c r="BK180" s="223">
        <f>ROUND(I180*H180,2)</f>
        <v>10958.6</v>
      </c>
      <c r="BL180" s="16" t="s">
        <v>204</v>
      </c>
      <c r="BM180" s="222" t="s">
        <v>1033</v>
      </c>
    </row>
    <row r="181" s="2" customFormat="1">
      <c r="A181" s="31"/>
      <c r="B181" s="32"/>
      <c r="C181" s="33"/>
      <c r="D181" s="224" t="s">
        <v>194</v>
      </c>
      <c r="E181" s="33"/>
      <c r="F181" s="225" t="s">
        <v>1034</v>
      </c>
      <c r="G181" s="33"/>
      <c r="H181" s="33"/>
      <c r="I181" s="33"/>
      <c r="J181" s="33"/>
      <c r="K181" s="33"/>
      <c r="L181" s="37"/>
      <c r="M181" s="226"/>
      <c r="N181" s="227"/>
      <c r="O181" s="83"/>
      <c r="P181" s="83"/>
      <c r="Q181" s="83"/>
      <c r="R181" s="83"/>
      <c r="S181" s="83"/>
      <c r="T181" s="84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T181" s="16" t="s">
        <v>194</v>
      </c>
      <c r="AU181" s="16" t="s">
        <v>88</v>
      </c>
    </row>
    <row r="182" s="12" customFormat="1">
      <c r="A182" s="12"/>
      <c r="B182" s="232"/>
      <c r="C182" s="233"/>
      <c r="D182" s="224" t="s">
        <v>226</v>
      </c>
      <c r="E182" s="241" t="s">
        <v>1</v>
      </c>
      <c r="F182" s="234" t="s">
        <v>1035</v>
      </c>
      <c r="G182" s="233"/>
      <c r="H182" s="235">
        <v>3.1400000000000001</v>
      </c>
      <c r="I182" s="233"/>
      <c r="J182" s="233"/>
      <c r="K182" s="233"/>
      <c r="L182" s="236"/>
      <c r="M182" s="237"/>
      <c r="N182" s="238"/>
      <c r="O182" s="238"/>
      <c r="P182" s="238"/>
      <c r="Q182" s="238"/>
      <c r="R182" s="238"/>
      <c r="S182" s="238"/>
      <c r="T182" s="239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T182" s="240" t="s">
        <v>226</v>
      </c>
      <c r="AU182" s="240" t="s">
        <v>88</v>
      </c>
      <c r="AV182" s="12" t="s">
        <v>88</v>
      </c>
      <c r="AW182" s="12" t="s">
        <v>32</v>
      </c>
      <c r="AX182" s="12" t="s">
        <v>86</v>
      </c>
      <c r="AY182" s="240" t="s">
        <v>187</v>
      </c>
    </row>
    <row r="183" s="2" customFormat="1" ht="16.5" customHeight="1">
      <c r="A183" s="31"/>
      <c r="B183" s="32"/>
      <c r="C183" s="211" t="s">
        <v>403</v>
      </c>
      <c r="D183" s="211" t="s">
        <v>188</v>
      </c>
      <c r="E183" s="212" t="s">
        <v>1036</v>
      </c>
      <c r="F183" s="213" t="s">
        <v>1037</v>
      </c>
      <c r="G183" s="214" t="s">
        <v>216</v>
      </c>
      <c r="H183" s="215">
        <v>458.94999999999999</v>
      </c>
      <c r="I183" s="216">
        <v>472</v>
      </c>
      <c r="J183" s="216">
        <f>ROUND(I183*H183,2)</f>
        <v>216624.39999999999</v>
      </c>
      <c r="K183" s="217"/>
      <c r="L183" s="37"/>
      <c r="M183" s="218" t="s">
        <v>1</v>
      </c>
      <c r="N183" s="219" t="s">
        <v>43</v>
      </c>
      <c r="O183" s="220">
        <v>0.377</v>
      </c>
      <c r="P183" s="220">
        <f>O183*H183</f>
        <v>173.02414999999999</v>
      </c>
      <c r="Q183" s="220">
        <v>0.0053299999999999997</v>
      </c>
      <c r="R183" s="220">
        <f>Q183*H183</f>
        <v>2.4462034999999998</v>
      </c>
      <c r="S183" s="220">
        <v>0</v>
      </c>
      <c r="T183" s="221">
        <f>S183*H183</f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222" t="s">
        <v>204</v>
      </c>
      <c r="AT183" s="222" t="s">
        <v>188</v>
      </c>
      <c r="AU183" s="222" t="s">
        <v>88</v>
      </c>
      <c r="AY183" s="16" t="s">
        <v>187</v>
      </c>
      <c r="BE183" s="223">
        <f>IF(N183="základní",J183,0)</f>
        <v>216624.39999999999</v>
      </c>
      <c r="BF183" s="223">
        <f>IF(N183="snížená",J183,0)</f>
        <v>0</v>
      </c>
      <c r="BG183" s="223">
        <f>IF(N183="zákl. přenesená",J183,0)</f>
        <v>0</v>
      </c>
      <c r="BH183" s="223">
        <f>IF(N183="sníž. přenesená",J183,0)</f>
        <v>0</v>
      </c>
      <c r="BI183" s="223">
        <f>IF(N183="nulová",J183,0)</f>
        <v>0</v>
      </c>
      <c r="BJ183" s="16" t="s">
        <v>86</v>
      </c>
      <c r="BK183" s="223">
        <f>ROUND(I183*H183,2)</f>
        <v>216624.39999999999</v>
      </c>
      <c r="BL183" s="16" t="s">
        <v>204</v>
      </c>
      <c r="BM183" s="222" t="s">
        <v>1038</v>
      </c>
    </row>
    <row r="184" s="12" customFormat="1">
      <c r="A184" s="12"/>
      <c r="B184" s="232"/>
      <c r="C184" s="233"/>
      <c r="D184" s="224" t="s">
        <v>226</v>
      </c>
      <c r="E184" s="241" t="s">
        <v>1</v>
      </c>
      <c r="F184" s="234" t="s">
        <v>1039</v>
      </c>
      <c r="G184" s="233"/>
      <c r="H184" s="235">
        <v>226.94999999999999</v>
      </c>
      <c r="I184" s="233"/>
      <c r="J184" s="233"/>
      <c r="K184" s="233"/>
      <c r="L184" s="236"/>
      <c r="M184" s="237"/>
      <c r="N184" s="238"/>
      <c r="O184" s="238"/>
      <c r="P184" s="238"/>
      <c r="Q184" s="238"/>
      <c r="R184" s="238"/>
      <c r="S184" s="238"/>
      <c r="T184" s="239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T184" s="240" t="s">
        <v>226</v>
      </c>
      <c r="AU184" s="240" t="s">
        <v>88</v>
      </c>
      <c r="AV184" s="12" t="s">
        <v>88</v>
      </c>
      <c r="AW184" s="12" t="s">
        <v>32</v>
      </c>
      <c r="AX184" s="12" t="s">
        <v>78</v>
      </c>
      <c r="AY184" s="240" t="s">
        <v>187</v>
      </c>
    </row>
    <row r="185" s="12" customFormat="1">
      <c r="A185" s="12"/>
      <c r="B185" s="232"/>
      <c r="C185" s="233"/>
      <c r="D185" s="224" t="s">
        <v>226</v>
      </c>
      <c r="E185" s="241" t="s">
        <v>1</v>
      </c>
      <c r="F185" s="234" t="s">
        <v>1040</v>
      </c>
      <c r="G185" s="233"/>
      <c r="H185" s="235">
        <v>203.19999999999999</v>
      </c>
      <c r="I185" s="233"/>
      <c r="J185" s="233"/>
      <c r="K185" s="233"/>
      <c r="L185" s="236"/>
      <c r="M185" s="237"/>
      <c r="N185" s="238"/>
      <c r="O185" s="238"/>
      <c r="P185" s="238"/>
      <c r="Q185" s="238"/>
      <c r="R185" s="238"/>
      <c r="S185" s="238"/>
      <c r="T185" s="239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T185" s="240" t="s">
        <v>226</v>
      </c>
      <c r="AU185" s="240" t="s">
        <v>88</v>
      </c>
      <c r="AV185" s="12" t="s">
        <v>88</v>
      </c>
      <c r="AW185" s="12" t="s">
        <v>32</v>
      </c>
      <c r="AX185" s="12" t="s">
        <v>78</v>
      </c>
      <c r="AY185" s="240" t="s">
        <v>187</v>
      </c>
    </row>
    <row r="186" s="12" customFormat="1">
      <c r="A186" s="12"/>
      <c r="B186" s="232"/>
      <c r="C186" s="233"/>
      <c r="D186" s="224" t="s">
        <v>226</v>
      </c>
      <c r="E186" s="241" t="s">
        <v>1</v>
      </c>
      <c r="F186" s="234" t="s">
        <v>1041</v>
      </c>
      <c r="G186" s="233"/>
      <c r="H186" s="235">
        <v>28.800000000000001</v>
      </c>
      <c r="I186" s="233"/>
      <c r="J186" s="233"/>
      <c r="K186" s="233"/>
      <c r="L186" s="236"/>
      <c r="M186" s="237"/>
      <c r="N186" s="238"/>
      <c r="O186" s="238"/>
      <c r="P186" s="238"/>
      <c r="Q186" s="238"/>
      <c r="R186" s="238"/>
      <c r="S186" s="238"/>
      <c r="T186" s="239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T186" s="240" t="s">
        <v>226</v>
      </c>
      <c r="AU186" s="240" t="s">
        <v>88</v>
      </c>
      <c r="AV186" s="12" t="s">
        <v>88</v>
      </c>
      <c r="AW186" s="12" t="s">
        <v>32</v>
      </c>
      <c r="AX186" s="12" t="s">
        <v>78</v>
      </c>
      <c r="AY186" s="240" t="s">
        <v>187</v>
      </c>
    </row>
    <row r="187" s="14" customFormat="1">
      <c r="A187" s="14"/>
      <c r="B187" s="253"/>
      <c r="C187" s="254"/>
      <c r="D187" s="224" t="s">
        <v>226</v>
      </c>
      <c r="E187" s="255" t="s">
        <v>1</v>
      </c>
      <c r="F187" s="256" t="s">
        <v>328</v>
      </c>
      <c r="G187" s="254"/>
      <c r="H187" s="257">
        <v>458.94999999999999</v>
      </c>
      <c r="I187" s="254"/>
      <c r="J187" s="254"/>
      <c r="K187" s="254"/>
      <c r="L187" s="258"/>
      <c r="M187" s="259"/>
      <c r="N187" s="260"/>
      <c r="O187" s="260"/>
      <c r="P187" s="260"/>
      <c r="Q187" s="260"/>
      <c r="R187" s="260"/>
      <c r="S187" s="260"/>
      <c r="T187" s="261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2" t="s">
        <v>226</v>
      </c>
      <c r="AU187" s="262" t="s">
        <v>88</v>
      </c>
      <c r="AV187" s="14" t="s">
        <v>204</v>
      </c>
      <c r="AW187" s="14" t="s">
        <v>32</v>
      </c>
      <c r="AX187" s="14" t="s">
        <v>86</v>
      </c>
      <c r="AY187" s="262" t="s">
        <v>187</v>
      </c>
    </row>
    <row r="188" s="2" customFormat="1" ht="16.5" customHeight="1">
      <c r="A188" s="31"/>
      <c r="B188" s="32"/>
      <c r="C188" s="211" t="s">
        <v>407</v>
      </c>
      <c r="D188" s="211" t="s">
        <v>188</v>
      </c>
      <c r="E188" s="212" t="s">
        <v>1042</v>
      </c>
      <c r="F188" s="213" t="s">
        <v>1043</v>
      </c>
      <c r="G188" s="214" t="s">
        <v>216</v>
      </c>
      <c r="H188" s="215">
        <v>458.94999999999999</v>
      </c>
      <c r="I188" s="216">
        <v>211</v>
      </c>
      <c r="J188" s="216">
        <f>ROUND(I188*H188,2)</f>
        <v>96838.449999999997</v>
      </c>
      <c r="K188" s="217"/>
      <c r="L188" s="37"/>
      <c r="M188" s="218" t="s">
        <v>1</v>
      </c>
      <c r="N188" s="219" t="s">
        <v>43</v>
      </c>
      <c r="O188" s="220">
        <v>0.22500000000000001</v>
      </c>
      <c r="P188" s="220">
        <f>O188*H188</f>
        <v>103.26375</v>
      </c>
      <c r="Q188" s="220">
        <v>0</v>
      </c>
      <c r="R188" s="220">
        <f>Q188*H188</f>
        <v>0</v>
      </c>
      <c r="S188" s="220">
        <v>0</v>
      </c>
      <c r="T188" s="221">
        <f>S188*H188</f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222" t="s">
        <v>204</v>
      </c>
      <c r="AT188" s="222" t="s">
        <v>188</v>
      </c>
      <c r="AU188" s="222" t="s">
        <v>88</v>
      </c>
      <c r="AY188" s="16" t="s">
        <v>187</v>
      </c>
      <c r="BE188" s="223">
        <f>IF(N188="základní",J188,0)</f>
        <v>96838.449999999997</v>
      </c>
      <c r="BF188" s="223">
        <f>IF(N188="snížená",J188,0)</f>
        <v>0</v>
      </c>
      <c r="BG188" s="223">
        <f>IF(N188="zákl. přenesená",J188,0)</f>
        <v>0</v>
      </c>
      <c r="BH188" s="223">
        <f>IF(N188="sníž. přenesená",J188,0)</f>
        <v>0</v>
      </c>
      <c r="BI188" s="223">
        <f>IF(N188="nulová",J188,0)</f>
        <v>0</v>
      </c>
      <c r="BJ188" s="16" t="s">
        <v>86</v>
      </c>
      <c r="BK188" s="223">
        <f>ROUND(I188*H188,2)</f>
        <v>96838.449999999997</v>
      </c>
      <c r="BL188" s="16" t="s">
        <v>204</v>
      </c>
      <c r="BM188" s="222" t="s">
        <v>1044</v>
      </c>
    </row>
    <row r="189" s="2" customFormat="1" ht="16.5" customHeight="1">
      <c r="A189" s="31"/>
      <c r="B189" s="32"/>
      <c r="C189" s="211" t="s">
        <v>411</v>
      </c>
      <c r="D189" s="211" t="s">
        <v>188</v>
      </c>
      <c r="E189" s="212" t="s">
        <v>1045</v>
      </c>
      <c r="F189" s="213" t="s">
        <v>1046</v>
      </c>
      <c r="G189" s="214" t="s">
        <v>216</v>
      </c>
      <c r="H189" s="215">
        <v>394</v>
      </c>
      <c r="I189" s="216">
        <v>271</v>
      </c>
      <c r="J189" s="216">
        <f>ROUND(I189*H189,2)</f>
        <v>106774</v>
      </c>
      <c r="K189" s="217"/>
      <c r="L189" s="37"/>
      <c r="M189" s="218" t="s">
        <v>1</v>
      </c>
      <c r="N189" s="219" t="s">
        <v>43</v>
      </c>
      <c r="O189" s="220">
        <v>0.20000000000000001</v>
      </c>
      <c r="P189" s="220">
        <f>O189*H189</f>
        <v>78.800000000000011</v>
      </c>
      <c r="Q189" s="220">
        <v>0.00088000000000000003</v>
      </c>
      <c r="R189" s="220">
        <f>Q189*H189</f>
        <v>0.34672000000000003</v>
      </c>
      <c r="S189" s="220">
        <v>0</v>
      </c>
      <c r="T189" s="221">
        <f>S189*H189</f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222" t="s">
        <v>204</v>
      </c>
      <c r="AT189" s="222" t="s">
        <v>188</v>
      </c>
      <c r="AU189" s="222" t="s">
        <v>88</v>
      </c>
      <c r="AY189" s="16" t="s">
        <v>187</v>
      </c>
      <c r="BE189" s="223">
        <f>IF(N189="základní",J189,0)</f>
        <v>106774</v>
      </c>
      <c r="BF189" s="223">
        <f>IF(N189="snížená",J189,0)</f>
        <v>0</v>
      </c>
      <c r="BG189" s="223">
        <f>IF(N189="zákl. přenesená",J189,0)</f>
        <v>0</v>
      </c>
      <c r="BH189" s="223">
        <f>IF(N189="sníž. přenesená",J189,0)</f>
        <v>0</v>
      </c>
      <c r="BI189" s="223">
        <f>IF(N189="nulová",J189,0)</f>
        <v>0</v>
      </c>
      <c r="BJ189" s="16" t="s">
        <v>86</v>
      </c>
      <c r="BK189" s="223">
        <f>ROUND(I189*H189,2)</f>
        <v>106774</v>
      </c>
      <c r="BL189" s="16" t="s">
        <v>204</v>
      </c>
      <c r="BM189" s="222" t="s">
        <v>1047</v>
      </c>
    </row>
    <row r="190" s="12" customFormat="1">
      <c r="A190" s="12"/>
      <c r="B190" s="232"/>
      <c r="C190" s="233"/>
      <c r="D190" s="224" t="s">
        <v>226</v>
      </c>
      <c r="E190" s="241" t="s">
        <v>1</v>
      </c>
      <c r="F190" s="234" t="s">
        <v>1048</v>
      </c>
      <c r="G190" s="233"/>
      <c r="H190" s="235">
        <v>194</v>
      </c>
      <c r="I190" s="233"/>
      <c r="J190" s="233"/>
      <c r="K190" s="233"/>
      <c r="L190" s="236"/>
      <c r="M190" s="237"/>
      <c r="N190" s="238"/>
      <c r="O190" s="238"/>
      <c r="P190" s="238"/>
      <c r="Q190" s="238"/>
      <c r="R190" s="238"/>
      <c r="S190" s="238"/>
      <c r="T190" s="239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T190" s="240" t="s">
        <v>226</v>
      </c>
      <c r="AU190" s="240" t="s">
        <v>88</v>
      </c>
      <c r="AV190" s="12" t="s">
        <v>88</v>
      </c>
      <c r="AW190" s="12" t="s">
        <v>32</v>
      </c>
      <c r="AX190" s="12" t="s">
        <v>78</v>
      </c>
      <c r="AY190" s="240" t="s">
        <v>187</v>
      </c>
    </row>
    <row r="191" s="12" customFormat="1">
      <c r="A191" s="12"/>
      <c r="B191" s="232"/>
      <c r="C191" s="233"/>
      <c r="D191" s="224" t="s">
        <v>226</v>
      </c>
      <c r="E191" s="241" t="s">
        <v>1</v>
      </c>
      <c r="F191" s="234" t="s">
        <v>1049</v>
      </c>
      <c r="G191" s="233"/>
      <c r="H191" s="235">
        <v>180.40000000000001</v>
      </c>
      <c r="I191" s="233"/>
      <c r="J191" s="233"/>
      <c r="K191" s="233"/>
      <c r="L191" s="236"/>
      <c r="M191" s="237"/>
      <c r="N191" s="238"/>
      <c r="O191" s="238"/>
      <c r="P191" s="238"/>
      <c r="Q191" s="238"/>
      <c r="R191" s="238"/>
      <c r="S191" s="238"/>
      <c r="T191" s="239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T191" s="240" t="s">
        <v>226</v>
      </c>
      <c r="AU191" s="240" t="s">
        <v>88</v>
      </c>
      <c r="AV191" s="12" t="s">
        <v>88</v>
      </c>
      <c r="AW191" s="12" t="s">
        <v>32</v>
      </c>
      <c r="AX191" s="12" t="s">
        <v>78</v>
      </c>
      <c r="AY191" s="240" t="s">
        <v>187</v>
      </c>
    </row>
    <row r="192" s="12" customFormat="1">
      <c r="A192" s="12"/>
      <c r="B192" s="232"/>
      <c r="C192" s="233"/>
      <c r="D192" s="224" t="s">
        <v>226</v>
      </c>
      <c r="E192" s="241" t="s">
        <v>1</v>
      </c>
      <c r="F192" s="234" t="s">
        <v>1050</v>
      </c>
      <c r="G192" s="233"/>
      <c r="H192" s="235">
        <v>19.600000000000001</v>
      </c>
      <c r="I192" s="233"/>
      <c r="J192" s="233"/>
      <c r="K192" s="233"/>
      <c r="L192" s="236"/>
      <c r="M192" s="237"/>
      <c r="N192" s="238"/>
      <c r="O192" s="238"/>
      <c r="P192" s="238"/>
      <c r="Q192" s="238"/>
      <c r="R192" s="238"/>
      <c r="S192" s="238"/>
      <c r="T192" s="239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T192" s="240" t="s">
        <v>226</v>
      </c>
      <c r="AU192" s="240" t="s">
        <v>88</v>
      </c>
      <c r="AV192" s="12" t="s">
        <v>88</v>
      </c>
      <c r="AW192" s="12" t="s">
        <v>32</v>
      </c>
      <c r="AX192" s="12" t="s">
        <v>78</v>
      </c>
      <c r="AY192" s="240" t="s">
        <v>187</v>
      </c>
    </row>
    <row r="193" s="14" customFormat="1">
      <c r="A193" s="14"/>
      <c r="B193" s="253"/>
      <c r="C193" s="254"/>
      <c r="D193" s="224" t="s">
        <v>226</v>
      </c>
      <c r="E193" s="255" t="s">
        <v>1</v>
      </c>
      <c r="F193" s="256" t="s">
        <v>328</v>
      </c>
      <c r="G193" s="254"/>
      <c r="H193" s="257">
        <v>394</v>
      </c>
      <c r="I193" s="254"/>
      <c r="J193" s="254"/>
      <c r="K193" s="254"/>
      <c r="L193" s="258"/>
      <c r="M193" s="259"/>
      <c r="N193" s="260"/>
      <c r="O193" s="260"/>
      <c r="P193" s="260"/>
      <c r="Q193" s="260"/>
      <c r="R193" s="260"/>
      <c r="S193" s="260"/>
      <c r="T193" s="261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2" t="s">
        <v>226</v>
      </c>
      <c r="AU193" s="262" t="s">
        <v>88</v>
      </c>
      <c r="AV193" s="14" t="s">
        <v>204</v>
      </c>
      <c r="AW193" s="14" t="s">
        <v>32</v>
      </c>
      <c r="AX193" s="14" t="s">
        <v>86</v>
      </c>
      <c r="AY193" s="262" t="s">
        <v>187</v>
      </c>
    </row>
    <row r="194" s="2" customFormat="1" ht="16.5" customHeight="1">
      <c r="A194" s="31"/>
      <c r="B194" s="32"/>
      <c r="C194" s="211" t="s">
        <v>415</v>
      </c>
      <c r="D194" s="211" t="s">
        <v>188</v>
      </c>
      <c r="E194" s="212" t="s">
        <v>1051</v>
      </c>
      <c r="F194" s="213" t="s">
        <v>1052</v>
      </c>
      <c r="G194" s="214" t="s">
        <v>216</v>
      </c>
      <c r="H194" s="215">
        <v>394</v>
      </c>
      <c r="I194" s="216">
        <v>151.5</v>
      </c>
      <c r="J194" s="216">
        <f>ROUND(I194*H194,2)</f>
        <v>59691</v>
      </c>
      <c r="K194" s="217"/>
      <c r="L194" s="37"/>
      <c r="M194" s="218" t="s">
        <v>1</v>
      </c>
      <c r="N194" s="219" t="s">
        <v>43</v>
      </c>
      <c r="O194" s="220">
        <v>0.105</v>
      </c>
      <c r="P194" s="220">
        <f>O194*H194</f>
        <v>41.369999999999997</v>
      </c>
      <c r="Q194" s="220">
        <v>0</v>
      </c>
      <c r="R194" s="220">
        <f>Q194*H194</f>
        <v>0</v>
      </c>
      <c r="S194" s="220">
        <v>0</v>
      </c>
      <c r="T194" s="221">
        <f>S194*H194</f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222" t="s">
        <v>204</v>
      </c>
      <c r="AT194" s="222" t="s">
        <v>188</v>
      </c>
      <c r="AU194" s="222" t="s">
        <v>88</v>
      </c>
      <c r="AY194" s="16" t="s">
        <v>187</v>
      </c>
      <c r="BE194" s="223">
        <f>IF(N194="základní",J194,0)</f>
        <v>59691</v>
      </c>
      <c r="BF194" s="223">
        <f>IF(N194="snížená",J194,0)</f>
        <v>0</v>
      </c>
      <c r="BG194" s="223">
        <f>IF(N194="zákl. přenesená",J194,0)</f>
        <v>0</v>
      </c>
      <c r="BH194" s="223">
        <f>IF(N194="sníž. přenesená",J194,0)</f>
        <v>0</v>
      </c>
      <c r="BI194" s="223">
        <f>IF(N194="nulová",J194,0)</f>
        <v>0</v>
      </c>
      <c r="BJ194" s="16" t="s">
        <v>86</v>
      </c>
      <c r="BK194" s="223">
        <f>ROUND(I194*H194,2)</f>
        <v>59691</v>
      </c>
      <c r="BL194" s="16" t="s">
        <v>204</v>
      </c>
      <c r="BM194" s="222" t="s">
        <v>1053</v>
      </c>
    </row>
    <row r="195" s="2" customFormat="1" ht="16.5" customHeight="1">
      <c r="A195" s="31"/>
      <c r="B195" s="32"/>
      <c r="C195" s="211" t="s">
        <v>419</v>
      </c>
      <c r="D195" s="211" t="s">
        <v>188</v>
      </c>
      <c r="E195" s="212" t="s">
        <v>1054</v>
      </c>
      <c r="F195" s="213" t="s">
        <v>1055</v>
      </c>
      <c r="G195" s="214" t="s">
        <v>224</v>
      </c>
      <c r="H195" s="215">
        <v>10.478999999999999</v>
      </c>
      <c r="I195" s="216">
        <v>42300</v>
      </c>
      <c r="J195" s="216">
        <f>ROUND(I195*H195,2)</f>
        <v>443261.70000000001</v>
      </c>
      <c r="K195" s="217"/>
      <c r="L195" s="37"/>
      <c r="M195" s="218" t="s">
        <v>1</v>
      </c>
      <c r="N195" s="219" t="s">
        <v>43</v>
      </c>
      <c r="O195" s="220">
        <v>27.829999999999998</v>
      </c>
      <c r="P195" s="220">
        <f>O195*H195</f>
        <v>291.63056999999998</v>
      </c>
      <c r="Q195" s="220">
        <v>1.05555</v>
      </c>
      <c r="R195" s="220">
        <f>Q195*H195</f>
        <v>11.061108449999999</v>
      </c>
      <c r="S195" s="220">
        <v>0</v>
      </c>
      <c r="T195" s="221">
        <f>S195*H195</f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222" t="s">
        <v>204</v>
      </c>
      <c r="AT195" s="222" t="s">
        <v>188</v>
      </c>
      <c r="AU195" s="222" t="s">
        <v>88</v>
      </c>
      <c r="AY195" s="16" t="s">
        <v>187</v>
      </c>
      <c r="BE195" s="223">
        <f>IF(N195="základní",J195,0)</f>
        <v>443261.70000000001</v>
      </c>
      <c r="BF195" s="223">
        <f>IF(N195="snížená",J195,0)</f>
        <v>0</v>
      </c>
      <c r="BG195" s="223">
        <f>IF(N195="zákl. přenesená",J195,0)</f>
        <v>0</v>
      </c>
      <c r="BH195" s="223">
        <f>IF(N195="sníž. přenesená",J195,0)</f>
        <v>0</v>
      </c>
      <c r="BI195" s="223">
        <f>IF(N195="nulová",J195,0)</f>
        <v>0</v>
      </c>
      <c r="BJ195" s="16" t="s">
        <v>86</v>
      </c>
      <c r="BK195" s="223">
        <f>ROUND(I195*H195,2)</f>
        <v>443261.70000000001</v>
      </c>
      <c r="BL195" s="16" t="s">
        <v>204</v>
      </c>
      <c r="BM195" s="222" t="s">
        <v>1056</v>
      </c>
    </row>
    <row r="196" s="12" customFormat="1">
      <c r="A196" s="12"/>
      <c r="B196" s="232"/>
      <c r="C196" s="233"/>
      <c r="D196" s="224" t="s">
        <v>226</v>
      </c>
      <c r="E196" s="241" t="s">
        <v>1</v>
      </c>
      <c r="F196" s="234" t="s">
        <v>1057</v>
      </c>
      <c r="G196" s="233"/>
      <c r="H196" s="235">
        <v>10.007999999999999</v>
      </c>
      <c r="I196" s="233"/>
      <c r="J196" s="233"/>
      <c r="K196" s="233"/>
      <c r="L196" s="236"/>
      <c r="M196" s="237"/>
      <c r="N196" s="238"/>
      <c r="O196" s="238"/>
      <c r="P196" s="238"/>
      <c r="Q196" s="238"/>
      <c r="R196" s="238"/>
      <c r="S196" s="238"/>
      <c r="T196" s="239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T196" s="240" t="s">
        <v>226</v>
      </c>
      <c r="AU196" s="240" t="s">
        <v>88</v>
      </c>
      <c r="AV196" s="12" t="s">
        <v>88</v>
      </c>
      <c r="AW196" s="12" t="s">
        <v>32</v>
      </c>
      <c r="AX196" s="12" t="s">
        <v>78</v>
      </c>
      <c r="AY196" s="240" t="s">
        <v>187</v>
      </c>
    </row>
    <row r="197" s="12" customFormat="1">
      <c r="A197" s="12"/>
      <c r="B197" s="232"/>
      <c r="C197" s="233"/>
      <c r="D197" s="224" t="s">
        <v>226</v>
      </c>
      <c r="E197" s="241" t="s">
        <v>1</v>
      </c>
      <c r="F197" s="234" t="s">
        <v>1058</v>
      </c>
      <c r="G197" s="233"/>
      <c r="H197" s="235">
        <v>0.47099999999999997</v>
      </c>
      <c r="I197" s="233"/>
      <c r="J197" s="233"/>
      <c r="K197" s="233"/>
      <c r="L197" s="236"/>
      <c r="M197" s="237"/>
      <c r="N197" s="238"/>
      <c r="O197" s="238"/>
      <c r="P197" s="238"/>
      <c r="Q197" s="238"/>
      <c r="R197" s="238"/>
      <c r="S197" s="238"/>
      <c r="T197" s="239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T197" s="240" t="s">
        <v>226</v>
      </c>
      <c r="AU197" s="240" t="s">
        <v>88</v>
      </c>
      <c r="AV197" s="12" t="s">
        <v>88</v>
      </c>
      <c r="AW197" s="12" t="s">
        <v>32</v>
      </c>
      <c r="AX197" s="12" t="s">
        <v>78</v>
      </c>
      <c r="AY197" s="240" t="s">
        <v>187</v>
      </c>
    </row>
    <row r="198" s="14" customFormat="1">
      <c r="A198" s="14"/>
      <c r="B198" s="253"/>
      <c r="C198" s="254"/>
      <c r="D198" s="224" t="s">
        <v>226</v>
      </c>
      <c r="E198" s="255" t="s">
        <v>1</v>
      </c>
      <c r="F198" s="256" t="s">
        <v>328</v>
      </c>
      <c r="G198" s="254"/>
      <c r="H198" s="257">
        <v>10.478999999999999</v>
      </c>
      <c r="I198" s="254"/>
      <c r="J198" s="254"/>
      <c r="K198" s="254"/>
      <c r="L198" s="258"/>
      <c r="M198" s="259"/>
      <c r="N198" s="260"/>
      <c r="O198" s="260"/>
      <c r="P198" s="260"/>
      <c r="Q198" s="260"/>
      <c r="R198" s="260"/>
      <c r="S198" s="260"/>
      <c r="T198" s="261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62" t="s">
        <v>226</v>
      </c>
      <c r="AU198" s="262" t="s">
        <v>88</v>
      </c>
      <c r="AV198" s="14" t="s">
        <v>204</v>
      </c>
      <c r="AW198" s="14" t="s">
        <v>32</v>
      </c>
      <c r="AX198" s="14" t="s">
        <v>86</v>
      </c>
      <c r="AY198" s="262" t="s">
        <v>187</v>
      </c>
    </row>
    <row r="199" s="2" customFormat="1" ht="16.5" customHeight="1">
      <c r="A199" s="31"/>
      <c r="B199" s="32"/>
      <c r="C199" s="211" t="s">
        <v>424</v>
      </c>
      <c r="D199" s="211" t="s">
        <v>188</v>
      </c>
      <c r="E199" s="212" t="s">
        <v>1059</v>
      </c>
      <c r="F199" s="213" t="s">
        <v>1060</v>
      </c>
      <c r="G199" s="214" t="s">
        <v>220</v>
      </c>
      <c r="H199" s="215">
        <v>9.1199999999999992</v>
      </c>
      <c r="I199" s="216">
        <v>3370</v>
      </c>
      <c r="J199" s="216">
        <f>ROUND(I199*H199,2)</f>
        <v>30734.400000000001</v>
      </c>
      <c r="K199" s="217"/>
      <c r="L199" s="37"/>
      <c r="M199" s="218" t="s">
        <v>1</v>
      </c>
      <c r="N199" s="219" t="s">
        <v>43</v>
      </c>
      <c r="O199" s="220">
        <v>1.1519999999999999</v>
      </c>
      <c r="P199" s="220">
        <f>O199*H199</f>
        <v>10.506239999999998</v>
      </c>
      <c r="Q199" s="220">
        <v>2.45336</v>
      </c>
      <c r="R199" s="220">
        <f>Q199*H199</f>
        <v>22.374643199999998</v>
      </c>
      <c r="S199" s="220">
        <v>0</v>
      </c>
      <c r="T199" s="221">
        <f>S199*H199</f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222" t="s">
        <v>204</v>
      </c>
      <c r="AT199" s="222" t="s">
        <v>188</v>
      </c>
      <c r="AU199" s="222" t="s">
        <v>88</v>
      </c>
      <c r="AY199" s="16" t="s">
        <v>187</v>
      </c>
      <c r="BE199" s="223">
        <f>IF(N199="základní",J199,0)</f>
        <v>30734.400000000001</v>
      </c>
      <c r="BF199" s="223">
        <f>IF(N199="snížená",J199,0)</f>
        <v>0</v>
      </c>
      <c r="BG199" s="223">
        <f>IF(N199="zákl. přenesená",J199,0)</f>
        <v>0</v>
      </c>
      <c r="BH199" s="223">
        <f>IF(N199="sníž. přenesená",J199,0)</f>
        <v>0</v>
      </c>
      <c r="BI199" s="223">
        <f>IF(N199="nulová",J199,0)</f>
        <v>0</v>
      </c>
      <c r="BJ199" s="16" t="s">
        <v>86</v>
      </c>
      <c r="BK199" s="223">
        <f>ROUND(I199*H199,2)</f>
        <v>30734.400000000001</v>
      </c>
      <c r="BL199" s="16" t="s">
        <v>204</v>
      </c>
      <c r="BM199" s="222" t="s">
        <v>1061</v>
      </c>
    </row>
    <row r="200" s="2" customFormat="1">
      <c r="A200" s="31"/>
      <c r="B200" s="32"/>
      <c r="C200" s="33"/>
      <c r="D200" s="224" t="s">
        <v>194</v>
      </c>
      <c r="E200" s="33"/>
      <c r="F200" s="225" t="s">
        <v>958</v>
      </c>
      <c r="G200" s="33"/>
      <c r="H200" s="33"/>
      <c r="I200" s="33"/>
      <c r="J200" s="33"/>
      <c r="K200" s="33"/>
      <c r="L200" s="37"/>
      <c r="M200" s="226"/>
      <c r="N200" s="227"/>
      <c r="O200" s="83"/>
      <c r="P200" s="83"/>
      <c r="Q200" s="83"/>
      <c r="R200" s="83"/>
      <c r="S200" s="83"/>
      <c r="T200" s="84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T200" s="16" t="s">
        <v>194</v>
      </c>
      <c r="AU200" s="16" t="s">
        <v>88</v>
      </c>
    </row>
    <row r="201" s="12" customFormat="1">
      <c r="A201" s="12"/>
      <c r="B201" s="232"/>
      <c r="C201" s="233"/>
      <c r="D201" s="224" t="s">
        <v>226</v>
      </c>
      <c r="E201" s="241" t="s">
        <v>1</v>
      </c>
      <c r="F201" s="234" t="s">
        <v>1062</v>
      </c>
      <c r="G201" s="233"/>
      <c r="H201" s="235">
        <v>1.74</v>
      </c>
      <c r="I201" s="233"/>
      <c r="J201" s="233"/>
      <c r="K201" s="233"/>
      <c r="L201" s="236"/>
      <c r="M201" s="237"/>
      <c r="N201" s="238"/>
      <c r="O201" s="238"/>
      <c r="P201" s="238"/>
      <c r="Q201" s="238"/>
      <c r="R201" s="238"/>
      <c r="S201" s="238"/>
      <c r="T201" s="239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T201" s="240" t="s">
        <v>226</v>
      </c>
      <c r="AU201" s="240" t="s">
        <v>88</v>
      </c>
      <c r="AV201" s="12" t="s">
        <v>88</v>
      </c>
      <c r="AW201" s="12" t="s">
        <v>32</v>
      </c>
      <c r="AX201" s="12" t="s">
        <v>78</v>
      </c>
      <c r="AY201" s="240" t="s">
        <v>187</v>
      </c>
    </row>
    <row r="202" s="12" customFormat="1">
      <c r="A202" s="12"/>
      <c r="B202" s="232"/>
      <c r="C202" s="233"/>
      <c r="D202" s="224" t="s">
        <v>226</v>
      </c>
      <c r="E202" s="241" t="s">
        <v>1</v>
      </c>
      <c r="F202" s="234" t="s">
        <v>1063</v>
      </c>
      <c r="G202" s="233"/>
      <c r="H202" s="235">
        <v>7.3799999999999999</v>
      </c>
      <c r="I202" s="233"/>
      <c r="J202" s="233"/>
      <c r="K202" s="233"/>
      <c r="L202" s="236"/>
      <c r="M202" s="237"/>
      <c r="N202" s="238"/>
      <c r="O202" s="238"/>
      <c r="P202" s="238"/>
      <c r="Q202" s="238"/>
      <c r="R202" s="238"/>
      <c r="S202" s="238"/>
      <c r="T202" s="239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T202" s="240" t="s">
        <v>226</v>
      </c>
      <c r="AU202" s="240" t="s">
        <v>88</v>
      </c>
      <c r="AV202" s="12" t="s">
        <v>88</v>
      </c>
      <c r="AW202" s="12" t="s">
        <v>32</v>
      </c>
      <c r="AX202" s="12" t="s">
        <v>78</v>
      </c>
      <c r="AY202" s="240" t="s">
        <v>187</v>
      </c>
    </row>
    <row r="203" s="14" customFormat="1">
      <c r="A203" s="14"/>
      <c r="B203" s="253"/>
      <c r="C203" s="254"/>
      <c r="D203" s="224" t="s">
        <v>226</v>
      </c>
      <c r="E203" s="255" t="s">
        <v>1</v>
      </c>
      <c r="F203" s="256" t="s">
        <v>328</v>
      </c>
      <c r="G203" s="254"/>
      <c r="H203" s="257">
        <v>9.1199999999999992</v>
      </c>
      <c r="I203" s="254"/>
      <c r="J203" s="254"/>
      <c r="K203" s="254"/>
      <c r="L203" s="258"/>
      <c r="M203" s="259"/>
      <c r="N203" s="260"/>
      <c r="O203" s="260"/>
      <c r="P203" s="260"/>
      <c r="Q203" s="260"/>
      <c r="R203" s="260"/>
      <c r="S203" s="260"/>
      <c r="T203" s="261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62" t="s">
        <v>226</v>
      </c>
      <c r="AU203" s="262" t="s">
        <v>88</v>
      </c>
      <c r="AV203" s="14" t="s">
        <v>204</v>
      </c>
      <c r="AW203" s="14" t="s">
        <v>32</v>
      </c>
      <c r="AX203" s="14" t="s">
        <v>86</v>
      </c>
      <c r="AY203" s="262" t="s">
        <v>187</v>
      </c>
    </row>
    <row r="204" s="2" customFormat="1" ht="16.5" customHeight="1">
      <c r="A204" s="31"/>
      <c r="B204" s="32"/>
      <c r="C204" s="211" t="s">
        <v>429</v>
      </c>
      <c r="D204" s="211" t="s">
        <v>188</v>
      </c>
      <c r="E204" s="212" t="s">
        <v>1064</v>
      </c>
      <c r="F204" s="213" t="s">
        <v>1065</v>
      </c>
      <c r="G204" s="214" t="s">
        <v>216</v>
      </c>
      <c r="H204" s="215">
        <v>62.700000000000003</v>
      </c>
      <c r="I204" s="216">
        <v>727</v>
      </c>
      <c r="J204" s="216">
        <f>ROUND(I204*H204,2)</f>
        <v>45582.900000000001</v>
      </c>
      <c r="K204" s="217"/>
      <c r="L204" s="37"/>
      <c r="M204" s="218" t="s">
        <v>1</v>
      </c>
      <c r="N204" s="219" t="s">
        <v>43</v>
      </c>
      <c r="O204" s="220">
        <v>0.33800000000000002</v>
      </c>
      <c r="P204" s="220">
        <f>O204*H204</f>
        <v>21.192600000000002</v>
      </c>
      <c r="Q204" s="220">
        <v>0.0046499999999999996</v>
      </c>
      <c r="R204" s="220">
        <f>Q204*H204</f>
        <v>0.29155500000000001</v>
      </c>
      <c r="S204" s="220">
        <v>0</v>
      </c>
      <c r="T204" s="221">
        <f>S204*H204</f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222" t="s">
        <v>204</v>
      </c>
      <c r="AT204" s="222" t="s">
        <v>188</v>
      </c>
      <c r="AU204" s="222" t="s">
        <v>88</v>
      </c>
      <c r="AY204" s="16" t="s">
        <v>187</v>
      </c>
      <c r="BE204" s="223">
        <f>IF(N204="základní",J204,0)</f>
        <v>45582.900000000001</v>
      </c>
      <c r="BF204" s="223">
        <f>IF(N204="snížená",J204,0)</f>
        <v>0</v>
      </c>
      <c r="BG204" s="223">
        <f>IF(N204="zákl. přenesená",J204,0)</f>
        <v>0</v>
      </c>
      <c r="BH204" s="223">
        <f>IF(N204="sníž. přenesená",J204,0)</f>
        <v>0</v>
      </c>
      <c r="BI204" s="223">
        <f>IF(N204="nulová",J204,0)</f>
        <v>0</v>
      </c>
      <c r="BJ204" s="16" t="s">
        <v>86</v>
      </c>
      <c r="BK204" s="223">
        <f>ROUND(I204*H204,2)</f>
        <v>45582.900000000001</v>
      </c>
      <c r="BL204" s="16" t="s">
        <v>204</v>
      </c>
      <c r="BM204" s="222" t="s">
        <v>1066</v>
      </c>
    </row>
    <row r="205" s="12" customFormat="1">
      <c r="A205" s="12"/>
      <c r="B205" s="232"/>
      <c r="C205" s="233"/>
      <c r="D205" s="224" t="s">
        <v>226</v>
      </c>
      <c r="E205" s="241" t="s">
        <v>1</v>
      </c>
      <c r="F205" s="234" t="s">
        <v>1067</v>
      </c>
      <c r="G205" s="233"/>
      <c r="H205" s="235">
        <v>3.6000000000000001</v>
      </c>
      <c r="I205" s="233"/>
      <c r="J205" s="233"/>
      <c r="K205" s="233"/>
      <c r="L205" s="236"/>
      <c r="M205" s="237"/>
      <c r="N205" s="238"/>
      <c r="O205" s="238"/>
      <c r="P205" s="238"/>
      <c r="Q205" s="238"/>
      <c r="R205" s="238"/>
      <c r="S205" s="238"/>
      <c r="T205" s="239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T205" s="240" t="s">
        <v>226</v>
      </c>
      <c r="AU205" s="240" t="s">
        <v>88</v>
      </c>
      <c r="AV205" s="12" t="s">
        <v>88</v>
      </c>
      <c r="AW205" s="12" t="s">
        <v>32</v>
      </c>
      <c r="AX205" s="12" t="s">
        <v>78</v>
      </c>
      <c r="AY205" s="240" t="s">
        <v>187</v>
      </c>
    </row>
    <row r="206" s="12" customFormat="1">
      <c r="A206" s="12"/>
      <c r="B206" s="232"/>
      <c r="C206" s="233"/>
      <c r="D206" s="224" t="s">
        <v>226</v>
      </c>
      <c r="E206" s="241" t="s">
        <v>1</v>
      </c>
      <c r="F206" s="234" t="s">
        <v>1068</v>
      </c>
      <c r="G206" s="233"/>
      <c r="H206" s="235">
        <v>59.100000000000001</v>
      </c>
      <c r="I206" s="233"/>
      <c r="J206" s="233"/>
      <c r="K206" s="233"/>
      <c r="L206" s="236"/>
      <c r="M206" s="237"/>
      <c r="N206" s="238"/>
      <c r="O206" s="238"/>
      <c r="P206" s="238"/>
      <c r="Q206" s="238"/>
      <c r="R206" s="238"/>
      <c r="S206" s="238"/>
      <c r="T206" s="239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T206" s="240" t="s">
        <v>226</v>
      </c>
      <c r="AU206" s="240" t="s">
        <v>88</v>
      </c>
      <c r="AV206" s="12" t="s">
        <v>88</v>
      </c>
      <c r="AW206" s="12" t="s">
        <v>32</v>
      </c>
      <c r="AX206" s="12" t="s">
        <v>78</v>
      </c>
      <c r="AY206" s="240" t="s">
        <v>187</v>
      </c>
    </row>
    <row r="207" s="14" customFormat="1">
      <c r="A207" s="14"/>
      <c r="B207" s="253"/>
      <c r="C207" s="254"/>
      <c r="D207" s="224" t="s">
        <v>226</v>
      </c>
      <c r="E207" s="255" t="s">
        <v>1</v>
      </c>
      <c r="F207" s="256" t="s">
        <v>328</v>
      </c>
      <c r="G207" s="254"/>
      <c r="H207" s="257">
        <v>62.700000000000003</v>
      </c>
      <c r="I207" s="254"/>
      <c r="J207" s="254"/>
      <c r="K207" s="254"/>
      <c r="L207" s="258"/>
      <c r="M207" s="259"/>
      <c r="N207" s="260"/>
      <c r="O207" s="260"/>
      <c r="P207" s="260"/>
      <c r="Q207" s="260"/>
      <c r="R207" s="260"/>
      <c r="S207" s="260"/>
      <c r="T207" s="261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62" t="s">
        <v>226</v>
      </c>
      <c r="AU207" s="262" t="s">
        <v>88</v>
      </c>
      <c r="AV207" s="14" t="s">
        <v>204</v>
      </c>
      <c r="AW207" s="14" t="s">
        <v>32</v>
      </c>
      <c r="AX207" s="14" t="s">
        <v>86</v>
      </c>
      <c r="AY207" s="262" t="s">
        <v>187</v>
      </c>
    </row>
    <row r="208" s="2" customFormat="1" ht="16.5" customHeight="1">
      <c r="A208" s="31"/>
      <c r="B208" s="32"/>
      <c r="C208" s="211" t="s">
        <v>659</v>
      </c>
      <c r="D208" s="211" t="s">
        <v>188</v>
      </c>
      <c r="E208" s="212" t="s">
        <v>1069</v>
      </c>
      <c r="F208" s="213" t="s">
        <v>1070</v>
      </c>
      <c r="G208" s="214" t="s">
        <v>216</v>
      </c>
      <c r="H208" s="215">
        <v>62.700000000000003</v>
      </c>
      <c r="I208" s="216">
        <v>215</v>
      </c>
      <c r="J208" s="216">
        <f>ROUND(I208*H208,2)</f>
        <v>13480.5</v>
      </c>
      <c r="K208" s="217"/>
      <c r="L208" s="37"/>
      <c r="M208" s="218" t="s">
        <v>1</v>
      </c>
      <c r="N208" s="219" t="s">
        <v>43</v>
      </c>
      <c r="O208" s="220">
        <v>0.22700000000000001</v>
      </c>
      <c r="P208" s="220">
        <f>O208*H208</f>
        <v>14.232900000000001</v>
      </c>
      <c r="Q208" s="220">
        <v>0</v>
      </c>
      <c r="R208" s="220">
        <f>Q208*H208</f>
        <v>0</v>
      </c>
      <c r="S208" s="220">
        <v>0</v>
      </c>
      <c r="T208" s="221">
        <f>S208*H208</f>
        <v>0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222" t="s">
        <v>204</v>
      </c>
      <c r="AT208" s="222" t="s">
        <v>188</v>
      </c>
      <c r="AU208" s="222" t="s">
        <v>88</v>
      </c>
      <c r="AY208" s="16" t="s">
        <v>187</v>
      </c>
      <c r="BE208" s="223">
        <f>IF(N208="základní",J208,0)</f>
        <v>13480.5</v>
      </c>
      <c r="BF208" s="223">
        <f>IF(N208="snížená",J208,0)</f>
        <v>0</v>
      </c>
      <c r="BG208" s="223">
        <f>IF(N208="zákl. přenesená",J208,0)</f>
        <v>0</v>
      </c>
      <c r="BH208" s="223">
        <f>IF(N208="sníž. přenesená",J208,0)</f>
        <v>0</v>
      </c>
      <c r="BI208" s="223">
        <f>IF(N208="nulová",J208,0)</f>
        <v>0</v>
      </c>
      <c r="BJ208" s="16" t="s">
        <v>86</v>
      </c>
      <c r="BK208" s="223">
        <f>ROUND(I208*H208,2)</f>
        <v>13480.5</v>
      </c>
      <c r="BL208" s="16" t="s">
        <v>204</v>
      </c>
      <c r="BM208" s="222" t="s">
        <v>1071</v>
      </c>
    </row>
    <row r="209" s="2" customFormat="1" ht="16.5" customHeight="1">
      <c r="A209" s="31"/>
      <c r="B209" s="32"/>
      <c r="C209" s="211" t="s">
        <v>663</v>
      </c>
      <c r="D209" s="211" t="s">
        <v>188</v>
      </c>
      <c r="E209" s="212" t="s">
        <v>1072</v>
      </c>
      <c r="F209" s="213" t="s">
        <v>1073</v>
      </c>
      <c r="G209" s="214" t="s">
        <v>224</v>
      </c>
      <c r="H209" s="215">
        <v>1.8240000000000001</v>
      </c>
      <c r="I209" s="216">
        <v>41900</v>
      </c>
      <c r="J209" s="216">
        <f>ROUND(I209*H209,2)</f>
        <v>76425.600000000006</v>
      </c>
      <c r="K209" s="217"/>
      <c r="L209" s="37"/>
      <c r="M209" s="218" t="s">
        <v>1</v>
      </c>
      <c r="N209" s="219" t="s">
        <v>43</v>
      </c>
      <c r="O209" s="220">
        <v>26.425000000000001</v>
      </c>
      <c r="P209" s="220">
        <f>O209*H209</f>
        <v>48.199200000000005</v>
      </c>
      <c r="Q209" s="220">
        <v>1.0551200000000001</v>
      </c>
      <c r="R209" s="220">
        <f>Q209*H209</f>
        <v>1.9245388800000003</v>
      </c>
      <c r="S209" s="220">
        <v>0</v>
      </c>
      <c r="T209" s="221">
        <f>S209*H209</f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222" t="s">
        <v>204</v>
      </c>
      <c r="AT209" s="222" t="s">
        <v>188</v>
      </c>
      <c r="AU209" s="222" t="s">
        <v>88</v>
      </c>
      <c r="AY209" s="16" t="s">
        <v>187</v>
      </c>
      <c r="BE209" s="223">
        <f>IF(N209="základní",J209,0)</f>
        <v>76425.600000000006</v>
      </c>
      <c r="BF209" s="223">
        <f>IF(N209="snížená",J209,0)</f>
        <v>0</v>
      </c>
      <c r="BG209" s="223">
        <f>IF(N209="zákl. přenesená",J209,0)</f>
        <v>0</v>
      </c>
      <c r="BH209" s="223">
        <f>IF(N209="sníž. přenesená",J209,0)</f>
        <v>0</v>
      </c>
      <c r="BI209" s="223">
        <f>IF(N209="nulová",J209,0)</f>
        <v>0</v>
      </c>
      <c r="BJ209" s="16" t="s">
        <v>86</v>
      </c>
      <c r="BK209" s="223">
        <f>ROUND(I209*H209,2)</f>
        <v>76425.600000000006</v>
      </c>
      <c r="BL209" s="16" t="s">
        <v>204</v>
      </c>
      <c r="BM209" s="222" t="s">
        <v>1074</v>
      </c>
    </row>
    <row r="210" s="12" customFormat="1">
      <c r="A210" s="12"/>
      <c r="B210" s="232"/>
      <c r="C210" s="233"/>
      <c r="D210" s="224" t="s">
        <v>226</v>
      </c>
      <c r="E210" s="241" t="s">
        <v>1</v>
      </c>
      <c r="F210" s="234" t="s">
        <v>1075</v>
      </c>
      <c r="G210" s="233"/>
      <c r="H210" s="235">
        <v>1.8240000000000001</v>
      </c>
      <c r="I210" s="233"/>
      <c r="J210" s="233"/>
      <c r="K210" s="233"/>
      <c r="L210" s="236"/>
      <c r="M210" s="237"/>
      <c r="N210" s="238"/>
      <c r="O210" s="238"/>
      <c r="P210" s="238"/>
      <c r="Q210" s="238"/>
      <c r="R210" s="238"/>
      <c r="S210" s="238"/>
      <c r="T210" s="239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T210" s="240" t="s">
        <v>226</v>
      </c>
      <c r="AU210" s="240" t="s">
        <v>88</v>
      </c>
      <c r="AV210" s="12" t="s">
        <v>88</v>
      </c>
      <c r="AW210" s="12" t="s">
        <v>32</v>
      </c>
      <c r="AX210" s="12" t="s">
        <v>86</v>
      </c>
      <c r="AY210" s="240" t="s">
        <v>187</v>
      </c>
    </row>
    <row r="211" s="2" customFormat="1" ht="21.75" customHeight="1">
      <c r="A211" s="31"/>
      <c r="B211" s="32"/>
      <c r="C211" s="211" t="s">
        <v>665</v>
      </c>
      <c r="D211" s="211" t="s">
        <v>188</v>
      </c>
      <c r="E211" s="212" t="s">
        <v>1076</v>
      </c>
      <c r="F211" s="213" t="s">
        <v>1077</v>
      </c>
      <c r="G211" s="214" t="s">
        <v>422</v>
      </c>
      <c r="H211" s="215">
        <v>1</v>
      </c>
      <c r="I211" s="216">
        <v>125000</v>
      </c>
      <c r="J211" s="216">
        <f>ROUND(I211*H211,2)</f>
        <v>125000</v>
      </c>
      <c r="K211" s="217"/>
      <c r="L211" s="37"/>
      <c r="M211" s="218" t="s">
        <v>1</v>
      </c>
      <c r="N211" s="219" t="s">
        <v>43</v>
      </c>
      <c r="O211" s="220">
        <v>0</v>
      </c>
      <c r="P211" s="220">
        <f>O211*H211</f>
        <v>0</v>
      </c>
      <c r="Q211" s="220">
        <v>13</v>
      </c>
      <c r="R211" s="220">
        <f>Q211*H211</f>
        <v>13</v>
      </c>
      <c r="S211" s="220">
        <v>0</v>
      </c>
      <c r="T211" s="221">
        <f>S211*H211</f>
        <v>0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222" t="s">
        <v>204</v>
      </c>
      <c r="AT211" s="222" t="s">
        <v>188</v>
      </c>
      <c r="AU211" s="222" t="s">
        <v>88</v>
      </c>
      <c r="AY211" s="16" t="s">
        <v>187</v>
      </c>
      <c r="BE211" s="223">
        <f>IF(N211="základní",J211,0)</f>
        <v>125000</v>
      </c>
      <c r="BF211" s="223">
        <f>IF(N211="snížená",J211,0)</f>
        <v>0</v>
      </c>
      <c r="BG211" s="223">
        <f>IF(N211="zákl. přenesená",J211,0)</f>
        <v>0</v>
      </c>
      <c r="BH211" s="223">
        <f>IF(N211="sníž. přenesená",J211,0)</f>
        <v>0</v>
      </c>
      <c r="BI211" s="223">
        <f>IF(N211="nulová",J211,0)</f>
        <v>0</v>
      </c>
      <c r="BJ211" s="16" t="s">
        <v>86</v>
      </c>
      <c r="BK211" s="223">
        <f>ROUND(I211*H211,2)</f>
        <v>125000</v>
      </c>
      <c r="BL211" s="16" t="s">
        <v>204</v>
      </c>
      <c r="BM211" s="222" t="s">
        <v>1078</v>
      </c>
    </row>
    <row r="212" s="11" customFormat="1" ht="22.8" customHeight="1">
      <c r="A212" s="11"/>
      <c r="B212" s="198"/>
      <c r="C212" s="199"/>
      <c r="D212" s="200" t="s">
        <v>77</v>
      </c>
      <c r="E212" s="251" t="s">
        <v>336</v>
      </c>
      <c r="F212" s="251" t="s">
        <v>1079</v>
      </c>
      <c r="G212" s="199"/>
      <c r="H212" s="199"/>
      <c r="I212" s="199"/>
      <c r="J212" s="252">
        <f>BK212</f>
        <v>1175028.3999999999</v>
      </c>
      <c r="K212" s="199"/>
      <c r="L212" s="203"/>
      <c r="M212" s="204"/>
      <c r="N212" s="205"/>
      <c r="O212" s="205"/>
      <c r="P212" s="206">
        <f>SUM(P213:P228)</f>
        <v>20.259999999999998</v>
      </c>
      <c r="Q212" s="205"/>
      <c r="R212" s="206">
        <f>SUM(R213:R228)</f>
        <v>7.0628659999999996</v>
      </c>
      <c r="S212" s="205"/>
      <c r="T212" s="207">
        <f>SUM(T213:T228)</f>
        <v>0</v>
      </c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R212" s="208" t="s">
        <v>86</v>
      </c>
      <c r="AT212" s="209" t="s">
        <v>77</v>
      </c>
      <c r="AU212" s="209" t="s">
        <v>86</v>
      </c>
      <c r="AY212" s="208" t="s">
        <v>187</v>
      </c>
      <c r="BK212" s="210">
        <f>SUM(BK213:BK228)</f>
        <v>1175028.3999999999</v>
      </c>
    </row>
    <row r="213" s="2" customFormat="1" ht="16.5" customHeight="1">
      <c r="A213" s="31"/>
      <c r="B213" s="32"/>
      <c r="C213" s="211" t="s">
        <v>668</v>
      </c>
      <c r="D213" s="211" t="s">
        <v>188</v>
      </c>
      <c r="E213" s="212" t="s">
        <v>1080</v>
      </c>
      <c r="F213" s="213" t="s">
        <v>1081</v>
      </c>
      <c r="G213" s="214" t="s">
        <v>401</v>
      </c>
      <c r="H213" s="215">
        <v>2</v>
      </c>
      <c r="I213" s="216">
        <v>60</v>
      </c>
      <c r="J213" s="216">
        <f>ROUND(I213*H213,2)</f>
        <v>120</v>
      </c>
      <c r="K213" s="217"/>
      <c r="L213" s="37"/>
      <c r="M213" s="218" t="s">
        <v>1</v>
      </c>
      <c r="N213" s="219" t="s">
        <v>43</v>
      </c>
      <c r="O213" s="220">
        <v>0.14499999999999999</v>
      </c>
      <c r="P213" s="220">
        <f>O213*H213</f>
        <v>0.28999999999999998</v>
      </c>
      <c r="Q213" s="220">
        <v>0</v>
      </c>
      <c r="R213" s="220">
        <f>Q213*H213</f>
        <v>0</v>
      </c>
      <c r="S213" s="220">
        <v>0</v>
      </c>
      <c r="T213" s="221">
        <f>S213*H213</f>
        <v>0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222" t="s">
        <v>204</v>
      </c>
      <c r="AT213" s="222" t="s">
        <v>188</v>
      </c>
      <c r="AU213" s="222" t="s">
        <v>88</v>
      </c>
      <c r="AY213" s="16" t="s">
        <v>187</v>
      </c>
      <c r="BE213" s="223">
        <f>IF(N213="základní",J213,0)</f>
        <v>120</v>
      </c>
      <c r="BF213" s="223">
        <f>IF(N213="snížená",J213,0)</f>
        <v>0</v>
      </c>
      <c r="BG213" s="223">
        <f>IF(N213="zákl. přenesená",J213,0)</f>
        <v>0</v>
      </c>
      <c r="BH213" s="223">
        <f>IF(N213="sníž. přenesená",J213,0)</f>
        <v>0</v>
      </c>
      <c r="BI213" s="223">
        <f>IF(N213="nulová",J213,0)</f>
        <v>0</v>
      </c>
      <c r="BJ213" s="16" t="s">
        <v>86</v>
      </c>
      <c r="BK213" s="223">
        <f>ROUND(I213*H213,2)</f>
        <v>120</v>
      </c>
      <c r="BL213" s="16" t="s">
        <v>204</v>
      </c>
      <c r="BM213" s="222" t="s">
        <v>1082</v>
      </c>
    </row>
    <row r="214" s="2" customFormat="1" ht="21.75" customHeight="1">
      <c r="A214" s="31"/>
      <c r="B214" s="32"/>
      <c r="C214" s="263" t="s">
        <v>670</v>
      </c>
      <c r="D214" s="263" t="s">
        <v>461</v>
      </c>
      <c r="E214" s="264" t="s">
        <v>1083</v>
      </c>
      <c r="F214" s="265" t="s">
        <v>1084</v>
      </c>
      <c r="G214" s="266" t="s">
        <v>401</v>
      </c>
      <c r="H214" s="267">
        <v>2</v>
      </c>
      <c r="I214" s="268">
        <v>1050</v>
      </c>
      <c r="J214" s="268">
        <f>ROUND(I214*H214,2)</f>
        <v>2100</v>
      </c>
      <c r="K214" s="269"/>
      <c r="L214" s="270"/>
      <c r="M214" s="271" t="s">
        <v>1</v>
      </c>
      <c r="N214" s="272" t="s">
        <v>43</v>
      </c>
      <c r="O214" s="220">
        <v>0</v>
      </c>
      <c r="P214" s="220">
        <f>O214*H214</f>
        <v>0</v>
      </c>
      <c r="Q214" s="220">
        <v>0.00021000000000000001</v>
      </c>
      <c r="R214" s="220">
        <f>Q214*H214</f>
        <v>0.00042000000000000002</v>
      </c>
      <c r="S214" s="220">
        <v>0</v>
      </c>
      <c r="T214" s="221">
        <f>S214*H214</f>
        <v>0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222" t="s">
        <v>332</v>
      </c>
      <c r="AT214" s="222" t="s">
        <v>461</v>
      </c>
      <c r="AU214" s="222" t="s">
        <v>88</v>
      </c>
      <c r="AY214" s="16" t="s">
        <v>187</v>
      </c>
      <c r="BE214" s="223">
        <f>IF(N214="základní",J214,0)</f>
        <v>2100</v>
      </c>
      <c r="BF214" s="223">
        <f>IF(N214="snížená",J214,0)</f>
        <v>0</v>
      </c>
      <c r="BG214" s="223">
        <f>IF(N214="zákl. přenesená",J214,0)</f>
        <v>0</v>
      </c>
      <c r="BH214" s="223">
        <f>IF(N214="sníž. přenesená",J214,0)</f>
        <v>0</v>
      </c>
      <c r="BI214" s="223">
        <f>IF(N214="nulová",J214,0)</f>
        <v>0</v>
      </c>
      <c r="BJ214" s="16" t="s">
        <v>86</v>
      </c>
      <c r="BK214" s="223">
        <f>ROUND(I214*H214,2)</f>
        <v>2100</v>
      </c>
      <c r="BL214" s="16" t="s">
        <v>204</v>
      </c>
      <c r="BM214" s="222" t="s">
        <v>1085</v>
      </c>
    </row>
    <row r="215" s="2" customFormat="1" ht="16.5" customHeight="1">
      <c r="A215" s="31"/>
      <c r="B215" s="32"/>
      <c r="C215" s="211" t="s">
        <v>676</v>
      </c>
      <c r="D215" s="211" t="s">
        <v>188</v>
      </c>
      <c r="E215" s="212" t="s">
        <v>1086</v>
      </c>
      <c r="F215" s="213" t="s">
        <v>1087</v>
      </c>
      <c r="G215" s="214" t="s">
        <v>216</v>
      </c>
      <c r="H215" s="215">
        <v>1.2</v>
      </c>
      <c r="I215" s="216">
        <v>192</v>
      </c>
      <c r="J215" s="216">
        <f>ROUND(I215*H215,2)</f>
        <v>230.40000000000001</v>
      </c>
      <c r="K215" s="217"/>
      <c r="L215" s="37"/>
      <c r="M215" s="218" t="s">
        <v>1</v>
      </c>
      <c r="N215" s="219" t="s">
        <v>43</v>
      </c>
      <c r="O215" s="220">
        <v>0.20000000000000001</v>
      </c>
      <c r="P215" s="220">
        <f>O215*H215</f>
        <v>0.23999999999999999</v>
      </c>
      <c r="Q215" s="220">
        <v>0.00063000000000000003</v>
      </c>
      <c r="R215" s="220">
        <f>Q215*H215</f>
        <v>0.00075600000000000005</v>
      </c>
      <c r="S215" s="220">
        <v>0</v>
      </c>
      <c r="T215" s="221">
        <f>S215*H215</f>
        <v>0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222" t="s">
        <v>204</v>
      </c>
      <c r="AT215" s="222" t="s">
        <v>188</v>
      </c>
      <c r="AU215" s="222" t="s">
        <v>88</v>
      </c>
      <c r="AY215" s="16" t="s">
        <v>187</v>
      </c>
      <c r="BE215" s="223">
        <f>IF(N215="základní",J215,0)</f>
        <v>230.40000000000001</v>
      </c>
      <c r="BF215" s="223">
        <f>IF(N215="snížená",J215,0)</f>
        <v>0</v>
      </c>
      <c r="BG215" s="223">
        <f>IF(N215="zákl. přenesená",J215,0)</f>
        <v>0</v>
      </c>
      <c r="BH215" s="223">
        <f>IF(N215="sníž. přenesená",J215,0)</f>
        <v>0</v>
      </c>
      <c r="BI215" s="223">
        <f>IF(N215="nulová",J215,0)</f>
        <v>0</v>
      </c>
      <c r="BJ215" s="16" t="s">
        <v>86</v>
      </c>
      <c r="BK215" s="223">
        <f>ROUND(I215*H215,2)</f>
        <v>230.40000000000001</v>
      </c>
      <c r="BL215" s="16" t="s">
        <v>204</v>
      </c>
      <c r="BM215" s="222" t="s">
        <v>1088</v>
      </c>
    </row>
    <row r="216" s="12" customFormat="1">
      <c r="A216" s="12"/>
      <c r="B216" s="232"/>
      <c r="C216" s="233"/>
      <c r="D216" s="224" t="s">
        <v>226</v>
      </c>
      <c r="E216" s="241" t="s">
        <v>1</v>
      </c>
      <c r="F216" s="234" t="s">
        <v>1089</v>
      </c>
      <c r="G216" s="233"/>
      <c r="H216" s="235">
        <v>1.2</v>
      </c>
      <c r="I216" s="233"/>
      <c r="J216" s="233"/>
      <c r="K216" s="233"/>
      <c r="L216" s="236"/>
      <c r="M216" s="237"/>
      <c r="N216" s="238"/>
      <c r="O216" s="238"/>
      <c r="P216" s="238"/>
      <c r="Q216" s="238"/>
      <c r="R216" s="238"/>
      <c r="S216" s="238"/>
      <c r="T216" s="239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T216" s="240" t="s">
        <v>226</v>
      </c>
      <c r="AU216" s="240" t="s">
        <v>88</v>
      </c>
      <c r="AV216" s="12" t="s">
        <v>88</v>
      </c>
      <c r="AW216" s="12" t="s">
        <v>32</v>
      </c>
      <c r="AX216" s="12" t="s">
        <v>86</v>
      </c>
      <c r="AY216" s="240" t="s">
        <v>187</v>
      </c>
    </row>
    <row r="217" s="2" customFormat="1" ht="16.5" customHeight="1">
      <c r="A217" s="31"/>
      <c r="B217" s="32"/>
      <c r="C217" s="211" t="s">
        <v>680</v>
      </c>
      <c r="D217" s="211" t="s">
        <v>188</v>
      </c>
      <c r="E217" s="212" t="s">
        <v>1090</v>
      </c>
      <c r="F217" s="213" t="s">
        <v>1091</v>
      </c>
      <c r="G217" s="214" t="s">
        <v>216</v>
      </c>
      <c r="H217" s="215">
        <v>59.399999999999999</v>
      </c>
      <c r="I217" s="216">
        <v>770</v>
      </c>
      <c r="J217" s="216">
        <f>ROUND(I217*H217,2)</f>
        <v>45738</v>
      </c>
      <c r="K217" s="217"/>
      <c r="L217" s="37"/>
      <c r="M217" s="218" t="s">
        <v>1</v>
      </c>
      <c r="N217" s="219" t="s">
        <v>43</v>
      </c>
      <c r="O217" s="220">
        <v>0.20000000000000001</v>
      </c>
      <c r="P217" s="220">
        <f>O217*H217</f>
        <v>11.880000000000001</v>
      </c>
      <c r="Q217" s="220">
        <v>0.0020999999999999999</v>
      </c>
      <c r="R217" s="220">
        <f>Q217*H217</f>
        <v>0.12473999999999999</v>
      </c>
      <c r="S217" s="220">
        <v>0</v>
      </c>
      <c r="T217" s="221">
        <f>S217*H217</f>
        <v>0</v>
      </c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222" t="s">
        <v>204</v>
      </c>
      <c r="AT217" s="222" t="s">
        <v>188</v>
      </c>
      <c r="AU217" s="222" t="s">
        <v>88</v>
      </c>
      <c r="AY217" s="16" t="s">
        <v>187</v>
      </c>
      <c r="BE217" s="223">
        <f>IF(N217="základní",J217,0)</f>
        <v>45738</v>
      </c>
      <c r="BF217" s="223">
        <f>IF(N217="snížená",J217,0)</f>
        <v>0</v>
      </c>
      <c r="BG217" s="223">
        <f>IF(N217="zákl. přenesená",J217,0)</f>
        <v>0</v>
      </c>
      <c r="BH217" s="223">
        <f>IF(N217="sníž. přenesená",J217,0)</f>
        <v>0</v>
      </c>
      <c r="BI217" s="223">
        <f>IF(N217="nulová",J217,0)</f>
        <v>0</v>
      </c>
      <c r="BJ217" s="16" t="s">
        <v>86</v>
      </c>
      <c r="BK217" s="223">
        <f>ROUND(I217*H217,2)</f>
        <v>45738</v>
      </c>
      <c r="BL217" s="16" t="s">
        <v>204</v>
      </c>
      <c r="BM217" s="222" t="s">
        <v>1092</v>
      </c>
    </row>
    <row r="218" s="12" customFormat="1">
      <c r="A218" s="12"/>
      <c r="B218" s="232"/>
      <c r="C218" s="233"/>
      <c r="D218" s="224" t="s">
        <v>226</v>
      </c>
      <c r="E218" s="241" t="s">
        <v>1</v>
      </c>
      <c r="F218" s="234" t="s">
        <v>1093</v>
      </c>
      <c r="G218" s="233"/>
      <c r="H218" s="235">
        <v>59.399999999999999</v>
      </c>
      <c r="I218" s="233"/>
      <c r="J218" s="233"/>
      <c r="K218" s="233"/>
      <c r="L218" s="236"/>
      <c r="M218" s="237"/>
      <c r="N218" s="238"/>
      <c r="O218" s="238"/>
      <c r="P218" s="238"/>
      <c r="Q218" s="238"/>
      <c r="R218" s="238"/>
      <c r="S218" s="238"/>
      <c r="T218" s="239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T218" s="240" t="s">
        <v>226</v>
      </c>
      <c r="AU218" s="240" t="s">
        <v>88</v>
      </c>
      <c r="AV218" s="12" t="s">
        <v>88</v>
      </c>
      <c r="AW218" s="12" t="s">
        <v>32</v>
      </c>
      <c r="AX218" s="12" t="s">
        <v>86</v>
      </c>
      <c r="AY218" s="240" t="s">
        <v>187</v>
      </c>
    </row>
    <row r="219" s="2" customFormat="1" ht="16.5" customHeight="1">
      <c r="A219" s="31"/>
      <c r="B219" s="32"/>
      <c r="C219" s="211" t="s">
        <v>684</v>
      </c>
      <c r="D219" s="211" t="s">
        <v>188</v>
      </c>
      <c r="E219" s="212" t="s">
        <v>1094</v>
      </c>
      <c r="F219" s="213" t="s">
        <v>1095</v>
      </c>
      <c r="G219" s="214" t="s">
        <v>237</v>
      </c>
      <c r="H219" s="215">
        <v>26.899999999999999</v>
      </c>
      <c r="I219" s="216">
        <v>7500</v>
      </c>
      <c r="J219" s="216">
        <f>ROUND(I219*H219,2)</f>
        <v>201750</v>
      </c>
      <c r="K219" s="217"/>
      <c r="L219" s="37"/>
      <c r="M219" s="218" t="s">
        <v>1</v>
      </c>
      <c r="N219" s="219" t="s">
        <v>43</v>
      </c>
      <c r="O219" s="220">
        <v>0.25</v>
      </c>
      <c r="P219" s="220">
        <f>O219*H219</f>
        <v>6.7249999999999996</v>
      </c>
      <c r="Q219" s="220">
        <v>0.010500000000000001</v>
      </c>
      <c r="R219" s="220">
        <f>Q219*H219</f>
        <v>0.28244999999999998</v>
      </c>
      <c r="S219" s="220">
        <v>0</v>
      </c>
      <c r="T219" s="221">
        <f>S219*H219</f>
        <v>0</v>
      </c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R219" s="222" t="s">
        <v>204</v>
      </c>
      <c r="AT219" s="222" t="s">
        <v>188</v>
      </c>
      <c r="AU219" s="222" t="s">
        <v>88</v>
      </c>
      <c r="AY219" s="16" t="s">
        <v>187</v>
      </c>
      <c r="BE219" s="223">
        <f>IF(N219="základní",J219,0)</f>
        <v>201750</v>
      </c>
      <c r="BF219" s="223">
        <f>IF(N219="snížená",J219,0)</f>
        <v>0</v>
      </c>
      <c r="BG219" s="223">
        <f>IF(N219="zákl. přenesená",J219,0)</f>
        <v>0</v>
      </c>
      <c r="BH219" s="223">
        <f>IF(N219="sníž. přenesená",J219,0)</f>
        <v>0</v>
      </c>
      <c r="BI219" s="223">
        <f>IF(N219="nulová",J219,0)</f>
        <v>0</v>
      </c>
      <c r="BJ219" s="16" t="s">
        <v>86</v>
      </c>
      <c r="BK219" s="223">
        <f>ROUND(I219*H219,2)</f>
        <v>201750</v>
      </c>
      <c r="BL219" s="16" t="s">
        <v>204</v>
      </c>
      <c r="BM219" s="222" t="s">
        <v>1096</v>
      </c>
    </row>
    <row r="220" s="12" customFormat="1">
      <c r="A220" s="12"/>
      <c r="B220" s="232"/>
      <c r="C220" s="233"/>
      <c r="D220" s="224" t="s">
        <v>226</v>
      </c>
      <c r="E220" s="241" t="s">
        <v>1</v>
      </c>
      <c r="F220" s="234" t="s">
        <v>1097</v>
      </c>
      <c r="G220" s="233"/>
      <c r="H220" s="235">
        <v>26.899999999999999</v>
      </c>
      <c r="I220" s="233"/>
      <c r="J220" s="233"/>
      <c r="K220" s="233"/>
      <c r="L220" s="236"/>
      <c r="M220" s="237"/>
      <c r="N220" s="238"/>
      <c r="O220" s="238"/>
      <c r="P220" s="238"/>
      <c r="Q220" s="238"/>
      <c r="R220" s="238"/>
      <c r="S220" s="238"/>
      <c r="T220" s="239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T220" s="240" t="s">
        <v>226</v>
      </c>
      <c r="AU220" s="240" t="s">
        <v>88</v>
      </c>
      <c r="AV220" s="12" t="s">
        <v>88</v>
      </c>
      <c r="AW220" s="12" t="s">
        <v>32</v>
      </c>
      <c r="AX220" s="12" t="s">
        <v>86</v>
      </c>
      <c r="AY220" s="240" t="s">
        <v>187</v>
      </c>
    </row>
    <row r="221" s="2" customFormat="1" ht="16.5" customHeight="1">
      <c r="A221" s="31"/>
      <c r="B221" s="32"/>
      <c r="C221" s="211" t="s">
        <v>688</v>
      </c>
      <c r="D221" s="211" t="s">
        <v>188</v>
      </c>
      <c r="E221" s="212" t="s">
        <v>1098</v>
      </c>
      <c r="F221" s="213" t="s">
        <v>1099</v>
      </c>
      <c r="G221" s="214" t="s">
        <v>237</v>
      </c>
      <c r="H221" s="215">
        <v>4.5</v>
      </c>
      <c r="I221" s="216">
        <v>12500</v>
      </c>
      <c r="J221" s="216">
        <f>ROUND(I221*H221,2)</f>
        <v>56250</v>
      </c>
      <c r="K221" s="217"/>
      <c r="L221" s="37"/>
      <c r="M221" s="218" t="s">
        <v>1</v>
      </c>
      <c r="N221" s="219" t="s">
        <v>43</v>
      </c>
      <c r="O221" s="220">
        <v>0.25</v>
      </c>
      <c r="P221" s="220">
        <f>O221*H221</f>
        <v>1.125</v>
      </c>
      <c r="Q221" s="220">
        <v>0.010500000000000001</v>
      </c>
      <c r="R221" s="220">
        <f>Q221*H221</f>
        <v>0.04725</v>
      </c>
      <c r="S221" s="220">
        <v>0</v>
      </c>
      <c r="T221" s="221">
        <f>S221*H221</f>
        <v>0</v>
      </c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222" t="s">
        <v>204</v>
      </c>
      <c r="AT221" s="222" t="s">
        <v>188</v>
      </c>
      <c r="AU221" s="222" t="s">
        <v>88</v>
      </c>
      <c r="AY221" s="16" t="s">
        <v>187</v>
      </c>
      <c r="BE221" s="223">
        <f>IF(N221="základní",J221,0)</f>
        <v>56250</v>
      </c>
      <c r="BF221" s="223">
        <f>IF(N221="snížená",J221,0)</f>
        <v>0</v>
      </c>
      <c r="BG221" s="223">
        <f>IF(N221="zákl. přenesená",J221,0)</f>
        <v>0</v>
      </c>
      <c r="BH221" s="223">
        <f>IF(N221="sníž. přenesená",J221,0)</f>
        <v>0</v>
      </c>
      <c r="BI221" s="223">
        <f>IF(N221="nulová",J221,0)</f>
        <v>0</v>
      </c>
      <c r="BJ221" s="16" t="s">
        <v>86</v>
      </c>
      <c r="BK221" s="223">
        <f>ROUND(I221*H221,2)</f>
        <v>56250</v>
      </c>
      <c r="BL221" s="16" t="s">
        <v>204</v>
      </c>
      <c r="BM221" s="222" t="s">
        <v>1100</v>
      </c>
    </row>
    <row r="222" s="12" customFormat="1">
      <c r="A222" s="12"/>
      <c r="B222" s="232"/>
      <c r="C222" s="233"/>
      <c r="D222" s="224" t="s">
        <v>226</v>
      </c>
      <c r="E222" s="241" t="s">
        <v>1</v>
      </c>
      <c r="F222" s="234" t="s">
        <v>1101</v>
      </c>
      <c r="G222" s="233"/>
      <c r="H222" s="235">
        <v>4.5</v>
      </c>
      <c r="I222" s="233"/>
      <c r="J222" s="233"/>
      <c r="K222" s="233"/>
      <c r="L222" s="236"/>
      <c r="M222" s="237"/>
      <c r="N222" s="238"/>
      <c r="O222" s="238"/>
      <c r="P222" s="238"/>
      <c r="Q222" s="238"/>
      <c r="R222" s="238"/>
      <c r="S222" s="238"/>
      <c r="T222" s="239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T222" s="240" t="s">
        <v>226</v>
      </c>
      <c r="AU222" s="240" t="s">
        <v>88</v>
      </c>
      <c r="AV222" s="12" t="s">
        <v>88</v>
      </c>
      <c r="AW222" s="12" t="s">
        <v>32</v>
      </c>
      <c r="AX222" s="12" t="s">
        <v>86</v>
      </c>
      <c r="AY222" s="240" t="s">
        <v>187</v>
      </c>
    </row>
    <row r="223" s="2" customFormat="1" ht="21.75" customHeight="1">
      <c r="A223" s="31"/>
      <c r="B223" s="32"/>
      <c r="C223" s="211" t="s">
        <v>694</v>
      </c>
      <c r="D223" s="211" t="s">
        <v>188</v>
      </c>
      <c r="E223" s="212" t="s">
        <v>1102</v>
      </c>
      <c r="F223" s="213" t="s">
        <v>1103</v>
      </c>
      <c r="G223" s="214" t="s">
        <v>422</v>
      </c>
      <c r="H223" s="215">
        <v>1</v>
      </c>
      <c r="I223" s="216">
        <v>50000</v>
      </c>
      <c r="J223" s="216">
        <f>ROUND(I223*H223,2)</f>
        <v>50000</v>
      </c>
      <c r="K223" s="217"/>
      <c r="L223" s="37"/>
      <c r="M223" s="218" t="s">
        <v>1</v>
      </c>
      <c r="N223" s="219" t="s">
        <v>43</v>
      </c>
      <c r="O223" s="220">
        <v>0</v>
      </c>
      <c r="P223" s="220">
        <f>O223*H223</f>
        <v>0</v>
      </c>
      <c r="Q223" s="220">
        <v>0</v>
      </c>
      <c r="R223" s="220">
        <f>Q223*H223</f>
        <v>0</v>
      </c>
      <c r="S223" s="220">
        <v>0</v>
      </c>
      <c r="T223" s="221">
        <f>S223*H223</f>
        <v>0</v>
      </c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R223" s="222" t="s">
        <v>204</v>
      </c>
      <c r="AT223" s="222" t="s">
        <v>188</v>
      </c>
      <c r="AU223" s="222" t="s">
        <v>88</v>
      </c>
      <c r="AY223" s="16" t="s">
        <v>187</v>
      </c>
      <c r="BE223" s="223">
        <f>IF(N223="základní",J223,0)</f>
        <v>50000</v>
      </c>
      <c r="BF223" s="223">
        <f>IF(N223="snížená",J223,0)</f>
        <v>0</v>
      </c>
      <c r="BG223" s="223">
        <f>IF(N223="zákl. přenesená",J223,0)</f>
        <v>0</v>
      </c>
      <c r="BH223" s="223">
        <f>IF(N223="sníž. přenesená",J223,0)</f>
        <v>0</v>
      </c>
      <c r="BI223" s="223">
        <f>IF(N223="nulová",J223,0)</f>
        <v>0</v>
      </c>
      <c r="BJ223" s="16" t="s">
        <v>86</v>
      </c>
      <c r="BK223" s="223">
        <f>ROUND(I223*H223,2)</f>
        <v>50000</v>
      </c>
      <c r="BL223" s="16" t="s">
        <v>204</v>
      </c>
      <c r="BM223" s="222" t="s">
        <v>1104</v>
      </c>
    </row>
    <row r="224" s="2" customFormat="1" ht="16.5" customHeight="1">
      <c r="A224" s="31"/>
      <c r="B224" s="32"/>
      <c r="C224" s="211" t="s">
        <v>859</v>
      </c>
      <c r="D224" s="211" t="s">
        <v>188</v>
      </c>
      <c r="E224" s="212" t="s">
        <v>1105</v>
      </c>
      <c r="F224" s="213" t="s">
        <v>1106</v>
      </c>
      <c r="G224" s="214" t="s">
        <v>422</v>
      </c>
      <c r="H224" s="215">
        <v>1</v>
      </c>
      <c r="I224" s="216">
        <v>5000</v>
      </c>
      <c r="J224" s="216">
        <f>ROUND(I224*H224,2)</f>
        <v>5000</v>
      </c>
      <c r="K224" s="217"/>
      <c r="L224" s="37"/>
      <c r="M224" s="218" t="s">
        <v>1</v>
      </c>
      <c r="N224" s="219" t="s">
        <v>43</v>
      </c>
      <c r="O224" s="220">
        <v>0</v>
      </c>
      <c r="P224" s="220">
        <f>O224*H224</f>
        <v>0</v>
      </c>
      <c r="Q224" s="220">
        <v>0</v>
      </c>
      <c r="R224" s="220">
        <f>Q224*H224</f>
        <v>0</v>
      </c>
      <c r="S224" s="220">
        <v>0</v>
      </c>
      <c r="T224" s="221">
        <f>S224*H224</f>
        <v>0</v>
      </c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R224" s="222" t="s">
        <v>204</v>
      </c>
      <c r="AT224" s="222" t="s">
        <v>188</v>
      </c>
      <c r="AU224" s="222" t="s">
        <v>88</v>
      </c>
      <c r="AY224" s="16" t="s">
        <v>187</v>
      </c>
      <c r="BE224" s="223">
        <f>IF(N224="základní",J224,0)</f>
        <v>5000</v>
      </c>
      <c r="BF224" s="223">
        <f>IF(N224="snížená",J224,0)</f>
        <v>0</v>
      </c>
      <c r="BG224" s="223">
        <f>IF(N224="zákl. přenesená",J224,0)</f>
        <v>0</v>
      </c>
      <c r="BH224" s="223">
        <f>IF(N224="sníž. přenesená",J224,0)</f>
        <v>0</v>
      </c>
      <c r="BI224" s="223">
        <f>IF(N224="nulová",J224,0)</f>
        <v>0</v>
      </c>
      <c r="BJ224" s="16" t="s">
        <v>86</v>
      </c>
      <c r="BK224" s="223">
        <f>ROUND(I224*H224,2)</f>
        <v>5000</v>
      </c>
      <c r="BL224" s="16" t="s">
        <v>204</v>
      </c>
      <c r="BM224" s="222" t="s">
        <v>1107</v>
      </c>
    </row>
    <row r="225" s="2" customFormat="1" ht="16.5" customHeight="1">
      <c r="A225" s="31"/>
      <c r="B225" s="32"/>
      <c r="C225" s="211" t="s">
        <v>865</v>
      </c>
      <c r="D225" s="211" t="s">
        <v>188</v>
      </c>
      <c r="E225" s="212" t="s">
        <v>1108</v>
      </c>
      <c r="F225" s="213" t="s">
        <v>1109</v>
      </c>
      <c r="G225" s="214" t="s">
        <v>1110</v>
      </c>
      <c r="H225" s="215">
        <v>5284</v>
      </c>
      <c r="I225" s="216">
        <v>135</v>
      </c>
      <c r="J225" s="216">
        <f>ROUND(I225*H225,2)</f>
        <v>713340</v>
      </c>
      <c r="K225" s="217"/>
      <c r="L225" s="37"/>
      <c r="M225" s="218" t="s">
        <v>1</v>
      </c>
      <c r="N225" s="219" t="s">
        <v>43</v>
      </c>
      <c r="O225" s="220">
        <v>0</v>
      </c>
      <c r="P225" s="220">
        <f>O225*H225</f>
        <v>0</v>
      </c>
      <c r="Q225" s="220">
        <v>0.001</v>
      </c>
      <c r="R225" s="220">
        <f>Q225*H225</f>
        <v>5.2839999999999998</v>
      </c>
      <c r="S225" s="220">
        <v>0</v>
      </c>
      <c r="T225" s="221">
        <f>S225*H225</f>
        <v>0</v>
      </c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R225" s="222" t="s">
        <v>1111</v>
      </c>
      <c r="AT225" s="222" t="s">
        <v>188</v>
      </c>
      <c r="AU225" s="222" t="s">
        <v>88</v>
      </c>
      <c r="AY225" s="16" t="s">
        <v>187</v>
      </c>
      <c r="BE225" s="223">
        <f>IF(N225="základní",J225,0)</f>
        <v>713340</v>
      </c>
      <c r="BF225" s="223">
        <f>IF(N225="snížená",J225,0)</f>
        <v>0</v>
      </c>
      <c r="BG225" s="223">
        <f>IF(N225="zákl. přenesená",J225,0)</f>
        <v>0</v>
      </c>
      <c r="BH225" s="223">
        <f>IF(N225="sníž. přenesená",J225,0)</f>
        <v>0</v>
      </c>
      <c r="BI225" s="223">
        <f>IF(N225="nulová",J225,0)</f>
        <v>0</v>
      </c>
      <c r="BJ225" s="16" t="s">
        <v>86</v>
      </c>
      <c r="BK225" s="223">
        <f>ROUND(I225*H225,2)</f>
        <v>713340</v>
      </c>
      <c r="BL225" s="16" t="s">
        <v>1111</v>
      </c>
      <c r="BM225" s="222" t="s">
        <v>1112</v>
      </c>
    </row>
    <row r="226" s="2" customFormat="1">
      <c r="A226" s="31"/>
      <c r="B226" s="32"/>
      <c r="C226" s="33"/>
      <c r="D226" s="224" t="s">
        <v>194</v>
      </c>
      <c r="E226" s="33"/>
      <c r="F226" s="225" t="s">
        <v>1113</v>
      </c>
      <c r="G226" s="33"/>
      <c r="H226" s="33"/>
      <c r="I226" s="33"/>
      <c r="J226" s="33"/>
      <c r="K226" s="33"/>
      <c r="L226" s="37"/>
      <c r="M226" s="226"/>
      <c r="N226" s="227"/>
      <c r="O226" s="83"/>
      <c r="P226" s="83"/>
      <c r="Q226" s="83"/>
      <c r="R226" s="83"/>
      <c r="S226" s="83"/>
      <c r="T226" s="84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T226" s="16" t="s">
        <v>194</v>
      </c>
      <c r="AU226" s="16" t="s">
        <v>88</v>
      </c>
    </row>
    <row r="227" s="2" customFormat="1" ht="16.5" customHeight="1">
      <c r="A227" s="31"/>
      <c r="B227" s="32"/>
      <c r="C227" s="211" t="s">
        <v>869</v>
      </c>
      <c r="D227" s="211" t="s">
        <v>188</v>
      </c>
      <c r="E227" s="212" t="s">
        <v>1114</v>
      </c>
      <c r="F227" s="213" t="s">
        <v>1115</v>
      </c>
      <c r="G227" s="214" t="s">
        <v>216</v>
      </c>
      <c r="H227" s="215">
        <v>167.5</v>
      </c>
      <c r="I227" s="216">
        <v>600</v>
      </c>
      <c r="J227" s="216">
        <f>ROUND(I227*H227,2)</f>
        <v>100500</v>
      </c>
      <c r="K227" s="217"/>
      <c r="L227" s="37"/>
      <c r="M227" s="218" t="s">
        <v>1</v>
      </c>
      <c r="N227" s="219" t="s">
        <v>43</v>
      </c>
      <c r="O227" s="220">
        <v>0</v>
      </c>
      <c r="P227" s="220">
        <f>O227*H227</f>
        <v>0</v>
      </c>
      <c r="Q227" s="220">
        <v>0.0079000000000000008</v>
      </c>
      <c r="R227" s="220">
        <f>Q227*H227</f>
        <v>1.32325</v>
      </c>
      <c r="S227" s="220">
        <v>0</v>
      </c>
      <c r="T227" s="221">
        <f>S227*H227</f>
        <v>0</v>
      </c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R227" s="222" t="s">
        <v>1111</v>
      </c>
      <c r="AT227" s="222" t="s">
        <v>188</v>
      </c>
      <c r="AU227" s="222" t="s">
        <v>88</v>
      </c>
      <c r="AY227" s="16" t="s">
        <v>187</v>
      </c>
      <c r="BE227" s="223">
        <f>IF(N227="základní",J227,0)</f>
        <v>100500</v>
      </c>
      <c r="BF227" s="223">
        <f>IF(N227="snížená",J227,0)</f>
        <v>0</v>
      </c>
      <c r="BG227" s="223">
        <f>IF(N227="zákl. přenesená",J227,0)</f>
        <v>0</v>
      </c>
      <c r="BH227" s="223">
        <f>IF(N227="sníž. přenesená",J227,0)</f>
        <v>0</v>
      </c>
      <c r="BI227" s="223">
        <f>IF(N227="nulová",J227,0)</f>
        <v>0</v>
      </c>
      <c r="BJ227" s="16" t="s">
        <v>86</v>
      </c>
      <c r="BK227" s="223">
        <f>ROUND(I227*H227,2)</f>
        <v>100500</v>
      </c>
      <c r="BL227" s="16" t="s">
        <v>1111</v>
      </c>
      <c r="BM227" s="222" t="s">
        <v>1116</v>
      </c>
    </row>
    <row r="228" s="2" customFormat="1">
      <c r="A228" s="31"/>
      <c r="B228" s="32"/>
      <c r="C228" s="33"/>
      <c r="D228" s="224" t="s">
        <v>194</v>
      </c>
      <c r="E228" s="33"/>
      <c r="F228" s="225" t="s">
        <v>1117</v>
      </c>
      <c r="G228" s="33"/>
      <c r="H228" s="33"/>
      <c r="I228" s="33"/>
      <c r="J228" s="33"/>
      <c r="K228" s="33"/>
      <c r="L228" s="37"/>
      <c r="M228" s="226"/>
      <c r="N228" s="227"/>
      <c r="O228" s="83"/>
      <c r="P228" s="83"/>
      <c r="Q228" s="83"/>
      <c r="R228" s="83"/>
      <c r="S228" s="83"/>
      <c r="T228" s="84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T228" s="16" t="s">
        <v>194</v>
      </c>
      <c r="AU228" s="16" t="s">
        <v>88</v>
      </c>
    </row>
    <row r="229" s="11" customFormat="1" ht="22.8" customHeight="1">
      <c r="A229" s="11"/>
      <c r="B229" s="198"/>
      <c r="C229" s="199"/>
      <c r="D229" s="200" t="s">
        <v>77</v>
      </c>
      <c r="E229" s="251" t="s">
        <v>1118</v>
      </c>
      <c r="F229" s="251" t="s">
        <v>1119</v>
      </c>
      <c r="G229" s="199"/>
      <c r="H229" s="199"/>
      <c r="I229" s="199"/>
      <c r="J229" s="252">
        <f>BK229</f>
        <v>361925.31</v>
      </c>
      <c r="K229" s="199"/>
      <c r="L229" s="203"/>
      <c r="M229" s="204"/>
      <c r="N229" s="205"/>
      <c r="O229" s="205"/>
      <c r="P229" s="206">
        <f>P230</f>
        <v>608.75559299999998</v>
      </c>
      <c r="Q229" s="205"/>
      <c r="R229" s="206">
        <f>R230</f>
        <v>0</v>
      </c>
      <c r="S229" s="205"/>
      <c r="T229" s="207">
        <f>T230</f>
        <v>0</v>
      </c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R229" s="208" t="s">
        <v>86</v>
      </c>
      <c r="AT229" s="209" t="s">
        <v>77</v>
      </c>
      <c r="AU229" s="209" t="s">
        <v>86</v>
      </c>
      <c r="AY229" s="208" t="s">
        <v>187</v>
      </c>
      <c r="BK229" s="210">
        <f>BK230</f>
        <v>361925.31</v>
      </c>
    </row>
    <row r="230" s="2" customFormat="1" ht="16.5" customHeight="1">
      <c r="A230" s="31"/>
      <c r="B230" s="32"/>
      <c r="C230" s="211" t="s">
        <v>873</v>
      </c>
      <c r="D230" s="211" t="s">
        <v>188</v>
      </c>
      <c r="E230" s="212" t="s">
        <v>1120</v>
      </c>
      <c r="F230" s="213" t="s">
        <v>1121</v>
      </c>
      <c r="G230" s="214" t="s">
        <v>224</v>
      </c>
      <c r="H230" s="215">
        <v>1386.6869999999999</v>
      </c>
      <c r="I230" s="216">
        <v>261</v>
      </c>
      <c r="J230" s="216">
        <f>ROUND(I230*H230,2)</f>
        <v>361925.31</v>
      </c>
      <c r="K230" s="217"/>
      <c r="L230" s="37"/>
      <c r="M230" s="228" t="s">
        <v>1</v>
      </c>
      <c r="N230" s="229" t="s">
        <v>43</v>
      </c>
      <c r="O230" s="230">
        <v>0.439</v>
      </c>
      <c r="P230" s="230">
        <f>O230*H230</f>
        <v>608.75559299999998</v>
      </c>
      <c r="Q230" s="230">
        <v>0</v>
      </c>
      <c r="R230" s="230">
        <f>Q230*H230</f>
        <v>0</v>
      </c>
      <c r="S230" s="230">
        <v>0</v>
      </c>
      <c r="T230" s="231">
        <f>S230*H230</f>
        <v>0</v>
      </c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R230" s="222" t="s">
        <v>204</v>
      </c>
      <c r="AT230" s="222" t="s">
        <v>188</v>
      </c>
      <c r="AU230" s="222" t="s">
        <v>88</v>
      </c>
      <c r="AY230" s="16" t="s">
        <v>187</v>
      </c>
      <c r="BE230" s="223">
        <f>IF(N230="základní",J230,0)</f>
        <v>361925.31</v>
      </c>
      <c r="BF230" s="223">
        <f>IF(N230="snížená",J230,0)</f>
        <v>0</v>
      </c>
      <c r="BG230" s="223">
        <f>IF(N230="zákl. přenesená",J230,0)</f>
        <v>0</v>
      </c>
      <c r="BH230" s="223">
        <f>IF(N230="sníž. přenesená",J230,0)</f>
        <v>0</v>
      </c>
      <c r="BI230" s="223">
        <f>IF(N230="nulová",J230,0)</f>
        <v>0</v>
      </c>
      <c r="BJ230" s="16" t="s">
        <v>86</v>
      </c>
      <c r="BK230" s="223">
        <f>ROUND(I230*H230,2)</f>
        <v>361925.31</v>
      </c>
      <c r="BL230" s="16" t="s">
        <v>204</v>
      </c>
      <c r="BM230" s="222" t="s">
        <v>1122</v>
      </c>
    </row>
    <row r="231" s="2" customFormat="1" ht="6.96" customHeight="1">
      <c r="A231" s="31"/>
      <c r="B231" s="58"/>
      <c r="C231" s="59"/>
      <c r="D231" s="59"/>
      <c r="E231" s="59"/>
      <c r="F231" s="59"/>
      <c r="G231" s="59"/>
      <c r="H231" s="59"/>
      <c r="I231" s="59"/>
      <c r="J231" s="59"/>
      <c r="K231" s="59"/>
      <c r="L231" s="37"/>
      <c r="M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</row>
  </sheetData>
  <sheetProtection sheet="1" autoFilter="0" formatColumns="0" formatRows="0" objects="1" scenarios="1" spinCount="100000" saltValue="IxTJhwk2Xi4w6fdXmcDDPrDIBx872vHJOxP3PjGbfcAWi8Qxb0QcGfG2a43Dlr1IYiqA4TvbHrSNdJleyX7bIw==" hashValue="Hqh/0wEiQgL4f+FnLeBfTQS3x3VNDSoJRtWBfZ+wNNc8hQDvVWkAFvyoAn86UZB9euEPL0GNDWh+MF1T/OKaoA==" algorithmName="SHA-512" password="CC35"/>
  <autoFilter ref="C121:K230"/>
  <mergeCells count="8">
    <mergeCell ref="E7:H7"/>
    <mergeCell ref="E9:H9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21"/>
    </row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123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19"/>
      <c r="AT3" s="16" t="s">
        <v>88</v>
      </c>
    </row>
    <row r="4" hidden="1" s="1" customFormat="1" ht="24.96" customHeight="1">
      <c r="B4" s="19"/>
      <c r="D4" s="140" t="s">
        <v>163</v>
      </c>
      <c r="L4" s="19"/>
      <c r="M4" s="141" t="s">
        <v>10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42" t="s">
        <v>14</v>
      </c>
      <c r="L6" s="19"/>
    </row>
    <row r="7" hidden="1" s="1" customFormat="1" ht="16.5" customHeight="1">
      <c r="B7" s="19"/>
      <c r="E7" s="143" t="str">
        <f>'Rekapitulace stavby'!K6</f>
        <v>Nový objekt tělocvičny, základní školy Roztoky - Žalov</v>
      </c>
      <c r="F7" s="142"/>
      <c r="G7" s="142"/>
      <c r="H7" s="142"/>
      <c r="L7" s="19"/>
    </row>
    <row r="8" hidden="1" s="2" customFormat="1" ht="12" customHeight="1">
      <c r="A8" s="31"/>
      <c r="B8" s="37"/>
      <c r="C8" s="31"/>
      <c r="D8" s="142" t="s">
        <v>164</v>
      </c>
      <c r="E8" s="31"/>
      <c r="F8" s="31"/>
      <c r="G8" s="31"/>
      <c r="H8" s="31"/>
      <c r="I8" s="31"/>
      <c r="J8" s="31"/>
      <c r="K8" s="31"/>
      <c r="L8" s="55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hidden="1" s="2" customFormat="1" ht="16.5" customHeight="1">
      <c r="A9" s="31"/>
      <c r="B9" s="37"/>
      <c r="C9" s="31"/>
      <c r="D9" s="31"/>
      <c r="E9" s="144" t="s">
        <v>1123</v>
      </c>
      <c r="F9" s="31"/>
      <c r="G9" s="31"/>
      <c r="H9" s="31"/>
      <c r="I9" s="31"/>
      <c r="J9" s="31"/>
      <c r="K9" s="31"/>
      <c r="L9" s="55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hidden="1" s="2" customFormat="1">
      <c r="A10" s="31"/>
      <c r="B10" s="37"/>
      <c r="C10" s="31"/>
      <c r="D10" s="31"/>
      <c r="E10" s="31"/>
      <c r="F10" s="31"/>
      <c r="G10" s="31"/>
      <c r="H10" s="31"/>
      <c r="I10" s="31"/>
      <c r="J10" s="31"/>
      <c r="K10" s="31"/>
      <c r="L10" s="55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hidden="1" s="2" customFormat="1" ht="12" customHeight="1">
      <c r="A11" s="31"/>
      <c r="B11" s="37"/>
      <c r="C11" s="31"/>
      <c r="D11" s="142" t="s">
        <v>16</v>
      </c>
      <c r="E11" s="31"/>
      <c r="F11" s="133" t="s">
        <v>1</v>
      </c>
      <c r="G11" s="31"/>
      <c r="H11" s="31"/>
      <c r="I11" s="142" t="s">
        <v>17</v>
      </c>
      <c r="J11" s="133" t="s">
        <v>1</v>
      </c>
      <c r="K11" s="31"/>
      <c r="L11" s="55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hidden="1" s="2" customFormat="1" ht="12" customHeight="1">
      <c r="A12" s="31"/>
      <c r="B12" s="37"/>
      <c r="C12" s="31"/>
      <c r="D12" s="142" t="s">
        <v>18</v>
      </c>
      <c r="E12" s="31"/>
      <c r="F12" s="133" t="s">
        <v>19</v>
      </c>
      <c r="G12" s="31"/>
      <c r="H12" s="31"/>
      <c r="I12" s="142" t="s">
        <v>20</v>
      </c>
      <c r="J12" s="145" t="str">
        <f>'Rekapitulace stavby'!AN8</f>
        <v>26. 3. 2021</v>
      </c>
      <c r="K12" s="31"/>
      <c r="L12" s="55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hidden="1" s="2" customFormat="1" ht="10.8" customHeight="1">
      <c r="A13" s="31"/>
      <c r="B13" s="37"/>
      <c r="C13" s="31"/>
      <c r="D13" s="31"/>
      <c r="E13" s="31"/>
      <c r="F13" s="31"/>
      <c r="G13" s="31"/>
      <c r="H13" s="31"/>
      <c r="I13" s="31"/>
      <c r="J13" s="31"/>
      <c r="K13" s="31"/>
      <c r="L13" s="55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hidden="1" s="2" customFormat="1" ht="12" customHeight="1">
      <c r="A14" s="31"/>
      <c r="B14" s="37"/>
      <c r="C14" s="31"/>
      <c r="D14" s="142" t="s">
        <v>22</v>
      </c>
      <c r="E14" s="31"/>
      <c r="F14" s="31"/>
      <c r="G14" s="31"/>
      <c r="H14" s="31"/>
      <c r="I14" s="142" t="s">
        <v>23</v>
      </c>
      <c r="J14" s="133" t="s">
        <v>24</v>
      </c>
      <c r="K14" s="31"/>
      <c r="L14" s="55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hidden="1" s="2" customFormat="1" ht="18" customHeight="1">
      <c r="A15" s="31"/>
      <c r="B15" s="37"/>
      <c r="C15" s="31"/>
      <c r="D15" s="31"/>
      <c r="E15" s="133" t="s">
        <v>25</v>
      </c>
      <c r="F15" s="31"/>
      <c r="G15" s="31"/>
      <c r="H15" s="31"/>
      <c r="I15" s="142" t="s">
        <v>26</v>
      </c>
      <c r="J15" s="133" t="s">
        <v>1</v>
      </c>
      <c r="K15" s="31"/>
      <c r="L15" s="55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hidden="1" s="2" customFormat="1" ht="6.96" customHeight="1">
      <c r="A16" s="31"/>
      <c r="B16" s="37"/>
      <c r="C16" s="31"/>
      <c r="D16" s="31"/>
      <c r="E16" s="31"/>
      <c r="F16" s="31"/>
      <c r="G16" s="31"/>
      <c r="H16" s="31"/>
      <c r="I16" s="31"/>
      <c r="J16" s="31"/>
      <c r="K16" s="31"/>
      <c r="L16" s="55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hidden="1" s="2" customFormat="1" ht="12" customHeight="1">
      <c r="A17" s="31"/>
      <c r="B17" s="37"/>
      <c r="C17" s="31"/>
      <c r="D17" s="142" t="s">
        <v>27</v>
      </c>
      <c r="E17" s="31"/>
      <c r="F17" s="31"/>
      <c r="G17" s="31"/>
      <c r="H17" s="31"/>
      <c r="I17" s="142" t="s">
        <v>23</v>
      </c>
      <c r="J17" s="133" t="s">
        <v>1</v>
      </c>
      <c r="K17" s="31"/>
      <c r="L17" s="55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hidden="1" s="2" customFormat="1" ht="18" customHeight="1">
      <c r="A18" s="31"/>
      <c r="B18" s="37"/>
      <c r="C18" s="31"/>
      <c r="D18" s="31"/>
      <c r="E18" s="133" t="s">
        <v>28</v>
      </c>
      <c r="F18" s="31"/>
      <c r="G18" s="31"/>
      <c r="H18" s="31"/>
      <c r="I18" s="142" t="s">
        <v>26</v>
      </c>
      <c r="J18" s="133" t="s">
        <v>1</v>
      </c>
      <c r="K18" s="31"/>
      <c r="L18" s="55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hidden="1" s="2" customFormat="1" ht="6.96" customHeight="1">
      <c r="A19" s="31"/>
      <c r="B19" s="37"/>
      <c r="C19" s="31"/>
      <c r="D19" s="31"/>
      <c r="E19" s="31"/>
      <c r="F19" s="31"/>
      <c r="G19" s="31"/>
      <c r="H19" s="31"/>
      <c r="I19" s="31"/>
      <c r="J19" s="31"/>
      <c r="K19" s="31"/>
      <c r="L19" s="55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hidden="1" s="2" customFormat="1" ht="12" customHeight="1">
      <c r="A20" s="31"/>
      <c r="B20" s="37"/>
      <c r="C20" s="31"/>
      <c r="D20" s="142" t="s">
        <v>29</v>
      </c>
      <c r="E20" s="31"/>
      <c r="F20" s="31"/>
      <c r="G20" s="31"/>
      <c r="H20" s="31"/>
      <c r="I20" s="142" t="s">
        <v>23</v>
      </c>
      <c r="J20" s="133" t="s">
        <v>30</v>
      </c>
      <c r="K20" s="31"/>
      <c r="L20" s="55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hidden="1" s="2" customFormat="1" ht="18" customHeight="1">
      <c r="A21" s="31"/>
      <c r="B21" s="37"/>
      <c r="C21" s="31"/>
      <c r="D21" s="31"/>
      <c r="E21" s="133" t="s">
        <v>31</v>
      </c>
      <c r="F21" s="31"/>
      <c r="G21" s="31"/>
      <c r="H21" s="31"/>
      <c r="I21" s="142" t="s">
        <v>26</v>
      </c>
      <c r="J21" s="133" t="s">
        <v>1</v>
      </c>
      <c r="K21" s="31"/>
      <c r="L21" s="55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hidden="1" s="2" customFormat="1" ht="6.96" customHeight="1">
      <c r="A22" s="31"/>
      <c r="B22" s="37"/>
      <c r="C22" s="31"/>
      <c r="D22" s="31"/>
      <c r="E22" s="31"/>
      <c r="F22" s="31"/>
      <c r="G22" s="31"/>
      <c r="H22" s="31"/>
      <c r="I22" s="31"/>
      <c r="J22" s="31"/>
      <c r="K22" s="31"/>
      <c r="L22" s="55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hidden="1" s="2" customFormat="1" ht="12" customHeight="1">
      <c r="A23" s="31"/>
      <c r="B23" s="37"/>
      <c r="C23" s="31"/>
      <c r="D23" s="142" t="s">
        <v>33</v>
      </c>
      <c r="E23" s="31"/>
      <c r="F23" s="31"/>
      <c r="G23" s="31"/>
      <c r="H23" s="31"/>
      <c r="I23" s="142" t="s">
        <v>23</v>
      </c>
      <c r="J23" s="133" t="s">
        <v>34</v>
      </c>
      <c r="K23" s="31"/>
      <c r="L23" s="55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hidden="1" s="2" customFormat="1" ht="18" customHeight="1">
      <c r="A24" s="31"/>
      <c r="B24" s="37"/>
      <c r="C24" s="31"/>
      <c r="D24" s="31"/>
      <c r="E24" s="133" t="s">
        <v>35</v>
      </c>
      <c r="F24" s="31"/>
      <c r="G24" s="31"/>
      <c r="H24" s="31"/>
      <c r="I24" s="142" t="s">
        <v>26</v>
      </c>
      <c r="J24" s="133" t="s">
        <v>1</v>
      </c>
      <c r="K24" s="31"/>
      <c r="L24" s="55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hidden="1" s="2" customFormat="1" ht="6.96" customHeight="1">
      <c r="A25" s="31"/>
      <c r="B25" s="37"/>
      <c r="C25" s="31"/>
      <c r="D25" s="31"/>
      <c r="E25" s="31"/>
      <c r="F25" s="31"/>
      <c r="G25" s="31"/>
      <c r="H25" s="31"/>
      <c r="I25" s="31"/>
      <c r="J25" s="31"/>
      <c r="K25" s="31"/>
      <c r="L25" s="55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hidden="1" s="2" customFormat="1" ht="12" customHeight="1">
      <c r="A26" s="31"/>
      <c r="B26" s="37"/>
      <c r="C26" s="31"/>
      <c r="D26" s="142" t="s">
        <v>36</v>
      </c>
      <c r="E26" s="31"/>
      <c r="F26" s="31"/>
      <c r="G26" s="31"/>
      <c r="H26" s="31"/>
      <c r="I26" s="31"/>
      <c r="J26" s="31"/>
      <c r="K26" s="31"/>
      <c r="L26" s="55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hidden="1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hidden="1" s="2" customFormat="1" ht="6.96" customHeight="1">
      <c r="A28" s="31"/>
      <c r="B28" s="37"/>
      <c r="C28" s="31"/>
      <c r="D28" s="31"/>
      <c r="E28" s="31"/>
      <c r="F28" s="31"/>
      <c r="G28" s="31"/>
      <c r="H28" s="31"/>
      <c r="I28" s="31"/>
      <c r="J28" s="31"/>
      <c r="K28" s="31"/>
      <c r="L28" s="55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hidden="1" s="2" customFormat="1" ht="6.96" customHeight="1">
      <c r="A29" s="31"/>
      <c r="B29" s="37"/>
      <c r="C29" s="31"/>
      <c r="D29" s="150"/>
      <c r="E29" s="150"/>
      <c r="F29" s="150"/>
      <c r="G29" s="150"/>
      <c r="H29" s="150"/>
      <c r="I29" s="150"/>
      <c r="J29" s="150"/>
      <c r="K29" s="150"/>
      <c r="L29" s="55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hidden="1" s="2" customFormat="1" ht="25.44" customHeight="1">
      <c r="A30" s="31"/>
      <c r="B30" s="37"/>
      <c r="C30" s="31"/>
      <c r="D30" s="151" t="s">
        <v>38</v>
      </c>
      <c r="E30" s="31"/>
      <c r="F30" s="31"/>
      <c r="G30" s="31"/>
      <c r="H30" s="31"/>
      <c r="I30" s="31"/>
      <c r="J30" s="152">
        <f>ROUND(J117, 2)</f>
        <v>5652262</v>
      </c>
      <c r="K30" s="31"/>
      <c r="L30" s="55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hidden="1" s="2" customFormat="1" ht="6.96" customHeight="1">
      <c r="A31" s="31"/>
      <c r="B31" s="37"/>
      <c r="C31" s="31"/>
      <c r="D31" s="150"/>
      <c r="E31" s="150"/>
      <c r="F31" s="150"/>
      <c r="G31" s="150"/>
      <c r="H31" s="150"/>
      <c r="I31" s="150"/>
      <c r="J31" s="150"/>
      <c r="K31" s="150"/>
      <c r="L31" s="55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hidden="1" s="2" customFormat="1" ht="14.4" customHeight="1">
      <c r="A32" s="31"/>
      <c r="B32" s="37"/>
      <c r="C32" s="31"/>
      <c r="D32" s="31"/>
      <c r="E32" s="31"/>
      <c r="F32" s="153" t="s">
        <v>40</v>
      </c>
      <c r="G32" s="31"/>
      <c r="H32" s="31"/>
      <c r="I32" s="153" t="s">
        <v>39</v>
      </c>
      <c r="J32" s="153" t="s">
        <v>41</v>
      </c>
      <c r="K32" s="31"/>
      <c r="L32" s="55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hidden="1" s="2" customFormat="1" ht="14.4" customHeight="1">
      <c r="A33" s="31"/>
      <c r="B33" s="37"/>
      <c r="C33" s="31"/>
      <c r="D33" s="154" t="s">
        <v>42</v>
      </c>
      <c r="E33" s="142" t="s">
        <v>43</v>
      </c>
      <c r="F33" s="155">
        <f>ROUND((SUM(BE117:BE122)),  2)</f>
        <v>5652262</v>
      </c>
      <c r="G33" s="31"/>
      <c r="H33" s="31"/>
      <c r="I33" s="156">
        <v>0.20999999999999999</v>
      </c>
      <c r="J33" s="155">
        <f>ROUND(((SUM(BE117:BE122))*I33),  2)</f>
        <v>1186975.02</v>
      </c>
      <c r="K33" s="31"/>
      <c r="L33" s="55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hidden="1" s="2" customFormat="1" ht="14.4" customHeight="1">
      <c r="A34" s="31"/>
      <c r="B34" s="37"/>
      <c r="C34" s="31"/>
      <c r="D34" s="31"/>
      <c r="E34" s="142" t="s">
        <v>44</v>
      </c>
      <c r="F34" s="155">
        <f>ROUND((SUM(BF117:BF122)),  2)</f>
        <v>0</v>
      </c>
      <c r="G34" s="31"/>
      <c r="H34" s="31"/>
      <c r="I34" s="156">
        <v>0.14999999999999999</v>
      </c>
      <c r="J34" s="155">
        <f>ROUND(((SUM(BF117:BF122))*I34),  2)</f>
        <v>0</v>
      </c>
      <c r="K34" s="31"/>
      <c r="L34" s="55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hidden="1" s="2" customFormat="1" ht="14.4" customHeight="1">
      <c r="A35" s="31"/>
      <c r="B35" s="37"/>
      <c r="C35" s="31"/>
      <c r="D35" s="31"/>
      <c r="E35" s="142" t="s">
        <v>45</v>
      </c>
      <c r="F35" s="155">
        <f>ROUND((SUM(BG117:BG122)),  2)</f>
        <v>0</v>
      </c>
      <c r="G35" s="31"/>
      <c r="H35" s="31"/>
      <c r="I35" s="156">
        <v>0.20999999999999999</v>
      </c>
      <c r="J35" s="155">
        <f>0</f>
        <v>0</v>
      </c>
      <c r="K35" s="31"/>
      <c r="L35" s="55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hidden="1" s="2" customFormat="1" ht="14.4" customHeight="1">
      <c r="A36" s="31"/>
      <c r="B36" s="37"/>
      <c r="C36" s="31"/>
      <c r="D36" s="31"/>
      <c r="E36" s="142" t="s">
        <v>46</v>
      </c>
      <c r="F36" s="155">
        <f>ROUND((SUM(BH117:BH122)),  2)</f>
        <v>0</v>
      </c>
      <c r="G36" s="31"/>
      <c r="H36" s="31"/>
      <c r="I36" s="156">
        <v>0.14999999999999999</v>
      </c>
      <c r="J36" s="155">
        <f>0</f>
        <v>0</v>
      </c>
      <c r="K36" s="31"/>
      <c r="L36" s="55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hidden="1" s="2" customFormat="1" ht="14.4" customHeight="1">
      <c r="A37" s="31"/>
      <c r="B37" s="37"/>
      <c r="C37" s="31"/>
      <c r="D37" s="31"/>
      <c r="E37" s="142" t="s">
        <v>47</v>
      </c>
      <c r="F37" s="155">
        <f>ROUND((SUM(BI117:BI122)),  2)</f>
        <v>0</v>
      </c>
      <c r="G37" s="31"/>
      <c r="H37" s="31"/>
      <c r="I37" s="156">
        <v>0</v>
      </c>
      <c r="J37" s="155">
        <f>0</f>
        <v>0</v>
      </c>
      <c r="K37" s="31"/>
      <c r="L37" s="55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hidden="1" s="2" customFormat="1" ht="6.96" customHeight="1">
      <c r="A38" s="31"/>
      <c r="B38" s="37"/>
      <c r="C38" s="31"/>
      <c r="D38" s="31"/>
      <c r="E38" s="31"/>
      <c r="F38" s="31"/>
      <c r="G38" s="31"/>
      <c r="H38" s="31"/>
      <c r="I38" s="31"/>
      <c r="J38" s="31"/>
      <c r="K38" s="31"/>
      <c r="L38" s="55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hidden="1" s="2" customFormat="1" ht="25.44" customHeight="1">
      <c r="A39" s="31"/>
      <c r="B39" s="37"/>
      <c r="C39" s="157"/>
      <c r="D39" s="158" t="s">
        <v>48</v>
      </c>
      <c r="E39" s="159"/>
      <c r="F39" s="159"/>
      <c r="G39" s="160" t="s">
        <v>49</v>
      </c>
      <c r="H39" s="161" t="s">
        <v>50</v>
      </c>
      <c r="I39" s="159"/>
      <c r="J39" s="162">
        <f>SUM(J30:J37)</f>
        <v>6839237.0199999996</v>
      </c>
      <c r="K39" s="163"/>
      <c r="L39" s="55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hidden="1" s="2" customFormat="1" ht="14.4" customHeight="1">
      <c r="A40" s="31"/>
      <c r="B40" s="37"/>
      <c r="C40" s="31"/>
      <c r="D40" s="31"/>
      <c r="E40" s="31"/>
      <c r="F40" s="31"/>
      <c r="G40" s="31"/>
      <c r="H40" s="31"/>
      <c r="I40" s="31"/>
      <c r="J40" s="31"/>
      <c r="K40" s="31"/>
      <c r="L40" s="55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hidden="1" s="1" customFormat="1" ht="14.4" customHeight="1">
      <c r="B41" s="19"/>
      <c r="L41" s="19"/>
    </row>
    <row r="42" hidden="1" s="1" customFormat="1" ht="14.4" customHeight="1">
      <c r="B42" s="19"/>
      <c r="L42" s="19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55"/>
      <c r="D50" s="164" t="s">
        <v>51</v>
      </c>
      <c r="E50" s="165"/>
      <c r="F50" s="165"/>
      <c r="G50" s="164" t="s">
        <v>52</v>
      </c>
      <c r="H50" s="165"/>
      <c r="I50" s="165"/>
      <c r="J50" s="165"/>
      <c r="K50" s="165"/>
      <c r="L50" s="55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1"/>
      <c r="B61" s="37"/>
      <c r="C61" s="31"/>
      <c r="D61" s="166" t="s">
        <v>53</v>
      </c>
      <c r="E61" s="167"/>
      <c r="F61" s="168" t="s">
        <v>54</v>
      </c>
      <c r="G61" s="166" t="s">
        <v>53</v>
      </c>
      <c r="H61" s="167"/>
      <c r="I61" s="167"/>
      <c r="J61" s="169" t="s">
        <v>54</v>
      </c>
      <c r="K61" s="167"/>
      <c r="L61" s="55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1"/>
      <c r="B65" s="37"/>
      <c r="C65" s="31"/>
      <c r="D65" s="164" t="s">
        <v>55</v>
      </c>
      <c r="E65" s="170"/>
      <c r="F65" s="170"/>
      <c r="G65" s="164" t="s">
        <v>56</v>
      </c>
      <c r="H65" s="170"/>
      <c r="I65" s="170"/>
      <c r="J65" s="170"/>
      <c r="K65" s="170"/>
      <c r="L65" s="55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1"/>
      <c r="B76" s="37"/>
      <c r="C76" s="31"/>
      <c r="D76" s="166" t="s">
        <v>53</v>
      </c>
      <c r="E76" s="167"/>
      <c r="F76" s="168" t="s">
        <v>54</v>
      </c>
      <c r="G76" s="166" t="s">
        <v>53</v>
      </c>
      <c r="H76" s="167"/>
      <c r="I76" s="167"/>
      <c r="J76" s="169" t="s">
        <v>54</v>
      </c>
      <c r="K76" s="167"/>
      <c r="L76" s="55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hidden="1" s="2" customFormat="1" ht="14.4" customHeight="1">
      <c r="A77" s="31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55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78" hidden="1"/>
    <row r="79" hidden="1"/>
    <row r="80" hidden="1"/>
    <row r="81" s="2" customFormat="1" ht="6.96" customHeight="1">
      <c r="A81" s="31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55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="2" customFormat="1" ht="24.96" customHeight="1">
      <c r="A82" s="31"/>
      <c r="B82" s="32"/>
      <c r="C82" s="22" t="s">
        <v>166</v>
      </c>
      <c r="D82" s="33"/>
      <c r="E82" s="33"/>
      <c r="F82" s="33"/>
      <c r="G82" s="33"/>
      <c r="H82" s="33"/>
      <c r="I82" s="33"/>
      <c r="J82" s="33"/>
      <c r="K82" s="33"/>
      <c r="L82" s="55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="2" customFormat="1" ht="6.96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5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="2" customFormat="1" ht="12" customHeight="1">
      <c r="A84" s="31"/>
      <c r="B84" s="32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55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="2" customFormat="1" ht="16.5" customHeight="1">
      <c r="A85" s="31"/>
      <c r="B85" s="32"/>
      <c r="C85" s="33"/>
      <c r="D85" s="33"/>
      <c r="E85" s="175" t="str">
        <f>E7</f>
        <v>Nový objekt tělocvičny, základní školy Roztoky - Žalov</v>
      </c>
      <c r="F85" s="28"/>
      <c r="G85" s="28"/>
      <c r="H85" s="28"/>
      <c r="I85" s="33"/>
      <c r="J85" s="33"/>
      <c r="K85" s="33"/>
      <c r="L85" s="55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="2" customFormat="1" ht="12" customHeight="1">
      <c r="A86" s="31"/>
      <c r="B86" s="32"/>
      <c r="C86" s="28" t="s">
        <v>164</v>
      </c>
      <c r="D86" s="33"/>
      <c r="E86" s="33"/>
      <c r="F86" s="33"/>
      <c r="G86" s="33"/>
      <c r="H86" s="33"/>
      <c r="I86" s="33"/>
      <c r="J86" s="33"/>
      <c r="K86" s="33"/>
      <c r="L86" s="55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="2" customFormat="1" ht="16.5" customHeight="1">
      <c r="A87" s="31"/>
      <c r="B87" s="32"/>
      <c r="C87" s="33"/>
      <c r="D87" s="33"/>
      <c r="E87" s="68" t="str">
        <f>E9</f>
        <v>D.1.2b - Ocelové konstrukce</v>
      </c>
      <c r="F87" s="33"/>
      <c r="G87" s="33"/>
      <c r="H87" s="33"/>
      <c r="I87" s="33"/>
      <c r="J87" s="33"/>
      <c r="K87" s="33"/>
      <c r="L87" s="55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="2" customFormat="1" ht="6.96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55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="2" customFormat="1" ht="12" customHeight="1">
      <c r="A89" s="31"/>
      <c r="B89" s="32"/>
      <c r="C89" s="28" t="s">
        <v>18</v>
      </c>
      <c r="D89" s="33"/>
      <c r="E89" s="33"/>
      <c r="F89" s="25" t="str">
        <f>F12</f>
        <v>parc.č. 2990/9, 2994/2, k.ú. Žalov</v>
      </c>
      <c r="G89" s="33"/>
      <c r="H89" s="33"/>
      <c r="I89" s="28" t="s">
        <v>20</v>
      </c>
      <c r="J89" s="71" t="str">
        <f>IF(J12="","",J12)</f>
        <v>26. 3. 2021</v>
      </c>
      <c r="K89" s="33"/>
      <c r="L89" s="55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="2" customFormat="1" ht="6.96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55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="2" customFormat="1" ht="40.05" customHeight="1">
      <c r="A91" s="31"/>
      <c r="B91" s="32"/>
      <c r="C91" s="28" t="s">
        <v>22</v>
      </c>
      <c r="D91" s="33"/>
      <c r="E91" s="33"/>
      <c r="F91" s="25" t="str">
        <f>E15</f>
        <v>Město Roztoky, nám. 5 května 2, Roztoky</v>
      </c>
      <c r="G91" s="33"/>
      <c r="H91" s="33"/>
      <c r="I91" s="28" t="s">
        <v>29</v>
      </c>
      <c r="J91" s="29" t="str">
        <f>E21</f>
        <v>B.B.D. s.r.o., Rokycanova 30, 130 00, Praha 3</v>
      </c>
      <c r="K91" s="33"/>
      <c r="L91" s="55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="2" customFormat="1" ht="40.05" customHeight="1">
      <c r="A92" s="31"/>
      <c r="B92" s="32"/>
      <c r="C92" s="28" t="s">
        <v>27</v>
      </c>
      <c r="D92" s="33"/>
      <c r="E92" s="33"/>
      <c r="F92" s="25" t="str">
        <f>IF(E18="","",E18)</f>
        <v>bude vybrán</v>
      </c>
      <c r="G92" s="33"/>
      <c r="H92" s="33"/>
      <c r="I92" s="28" t="s">
        <v>33</v>
      </c>
      <c r="J92" s="29" t="str">
        <f>E24</f>
        <v>NASTA GROUP s.r.o., Za Sokolovnou 92, Zdiby</v>
      </c>
      <c r="K92" s="33"/>
      <c r="L92" s="55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="2" customFormat="1" ht="10.32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55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="2" customFormat="1" ht="29.28" customHeight="1">
      <c r="A94" s="31"/>
      <c r="B94" s="32"/>
      <c r="C94" s="176" t="s">
        <v>167</v>
      </c>
      <c r="D94" s="177"/>
      <c r="E94" s="177"/>
      <c r="F94" s="177"/>
      <c r="G94" s="177"/>
      <c r="H94" s="177"/>
      <c r="I94" s="177"/>
      <c r="J94" s="178" t="s">
        <v>168</v>
      </c>
      <c r="K94" s="177"/>
      <c r="L94" s="55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="2" customFormat="1" ht="10.32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55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="2" customFormat="1" ht="22.8" customHeight="1">
      <c r="A96" s="31"/>
      <c r="B96" s="32"/>
      <c r="C96" s="179" t="s">
        <v>169</v>
      </c>
      <c r="D96" s="33"/>
      <c r="E96" s="33"/>
      <c r="F96" s="33"/>
      <c r="G96" s="33"/>
      <c r="H96" s="33"/>
      <c r="I96" s="33"/>
      <c r="J96" s="102">
        <f>J117</f>
        <v>5652262</v>
      </c>
      <c r="K96" s="33"/>
      <c r="L96" s="55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170</v>
      </c>
    </row>
    <row r="97" s="9" customFormat="1" ht="24.96" customHeight="1">
      <c r="A97" s="9"/>
      <c r="B97" s="180"/>
      <c r="C97" s="181"/>
      <c r="D97" s="182" t="s">
        <v>1124</v>
      </c>
      <c r="E97" s="183"/>
      <c r="F97" s="183"/>
      <c r="G97" s="183"/>
      <c r="H97" s="183"/>
      <c r="I97" s="183"/>
      <c r="J97" s="184">
        <f>J118</f>
        <v>5652262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1"/>
      <c r="B98" s="32"/>
      <c r="C98" s="33"/>
      <c r="D98" s="33"/>
      <c r="E98" s="33"/>
      <c r="F98" s="33"/>
      <c r="G98" s="33"/>
      <c r="H98" s="33"/>
      <c r="I98" s="33"/>
      <c r="J98" s="33"/>
      <c r="K98" s="33"/>
      <c r="L98" s="55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</row>
    <row r="99" s="2" customFormat="1" ht="6.96" customHeight="1">
      <c r="A99" s="31"/>
      <c r="B99" s="58"/>
      <c r="C99" s="59"/>
      <c r="D99" s="59"/>
      <c r="E99" s="59"/>
      <c r="F99" s="59"/>
      <c r="G99" s="59"/>
      <c r="H99" s="59"/>
      <c r="I99" s="59"/>
      <c r="J99" s="59"/>
      <c r="K99" s="59"/>
      <c r="L99" s="55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3" s="2" customFormat="1" ht="6.96" customHeight="1">
      <c r="A103" s="31"/>
      <c r="B103" s="60"/>
      <c r="C103" s="61"/>
      <c r="D103" s="61"/>
      <c r="E103" s="61"/>
      <c r="F103" s="61"/>
      <c r="G103" s="61"/>
      <c r="H103" s="61"/>
      <c r="I103" s="61"/>
      <c r="J103" s="61"/>
      <c r="K103" s="61"/>
      <c r="L103" s="55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="2" customFormat="1" ht="24.96" customHeight="1">
      <c r="A104" s="31"/>
      <c r="B104" s="32"/>
      <c r="C104" s="22" t="s">
        <v>172</v>
      </c>
      <c r="D104" s="33"/>
      <c r="E104" s="33"/>
      <c r="F104" s="33"/>
      <c r="G104" s="33"/>
      <c r="H104" s="33"/>
      <c r="I104" s="33"/>
      <c r="J104" s="33"/>
      <c r="K104" s="33"/>
      <c r="L104" s="55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="2" customFormat="1" ht="6.96" customHeight="1">
      <c r="A105" s="31"/>
      <c r="B105" s="32"/>
      <c r="C105" s="33"/>
      <c r="D105" s="33"/>
      <c r="E105" s="33"/>
      <c r="F105" s="33"/>
      <c r="G105" s="33"/>
      <c r="H105" s="33"/>
      <c r="I105" s="33"/>
      <c r="J105" s="33"/>
      <c r="K105" s="33"/>
      <c r="L105" s="55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="2" customFormat="1" ht="12" customHeight="1">
      <c r="A106" s="31"/>
      <c r="B106" s="32"/>
      <c r="C106" s="28" t="s">
        <v>14</v>
      </c>
      <c r="D106" s="33"/>
      <c r="E106" s="33"/>
      <c r="F106" s="33"/>
      <c r="G106" s="33"/>
      <c r="H106" s="33"/>
      <c r="I106" s="33"/>
      <c r="J106" s="33"/>
      <c r="K106" s="33"/>
      <c r="L106" s="55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="2" customFormat="1" ht="16.5" customHeight="1">
      <c r="A107" s="31"/>
      <c r="B107" s="32"/>
      <c r="C107" s="33"/>
      <c r="D107" s="33"/>
      <c r="E107" s="175" t="str">
        <f>E7</f>
        <v>Nový objekt tělocvičny, základní školy Roztoky - Žalov</v>
      </c>
      <c r="F107" s="28"/>
      <c r="G107" s="28"/>
      <c r="H107" s="28"/>
      <c r="I107" s="33"/>
      <c r="J107" s="33"/>
      <c r="K107" s="33"/>
      <c r="L107" s="55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="2" customFormat="1" ht="12" customHeight="1">
      <c r="A108" s="31"/>
      <c r="B108" s="32"/>
      <c r="C108" s="28" t="s">
        <v>164</v>
      </c>
      <c r="D108" s="33"/>
      <c r="E108" s="33"/>
      <c r="F108" s="33"/>
      <c r="G108" s="33"/>
      <c r="H108" s="33"/>
      <c r="I108" s="33"/>
      <c r="J108" s="33"/>
      <c r="K108" s="33"/>
      <c r="L108" s="55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="2" customFormat="1" ht="16.5" customHeight="1">
      <c r="A109" s="31"/>
      <c r="B109" s="32"/>
      <c r="C109" s="33"/>
      <c r="D109" s="33"/>
      <c r="E109" s="68" t="str">
        <f>E9</f>
        <v>D.1.2b - Ocelové konstrukce</v>
      </c>
      <c r="F109" s="33"/>
      <c r="G109" s="33"/>
      <c r="H109" s="33"/>
      <c r="I109" s="33"/>
      <c r="J109" s="33"/>
      <c r="K109" s="33"/>
      <c r="L109" s="55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="2" customFormat="1" ht="6.96" customHeight="1">
      <c r="A110" s="31"/>
      <c r="B110" s="32"/>
      <c r="C110" s="33"/>
      <c r="D110" s="33"/>
      <c r="E110" s="33"/>
      <c r="F110" s="33"/>
      <c r="G110" s="33"/>
      <c r="H110" s="33"/>
      <c r="I110" s="33"/>
      <c r="J110" s="33"/>
      <c r="K110" s="33"/>
      <c r="L110" s="55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="2" customFormat="1" ht="12" customHeight="1">
      <c r="A111" s="31"/>
      <c r="B111" s="32"/>
      <c r="C111" s="28" t="s">
        <v>18</v>
      </c>
      <c r="D111" s="33"/>
      <c r="E111" s="33"/>
      <c r="F111" s="25" t="str">
        <f>F12</f>
        <v>parc.č. 2990/9, 2994/2, k.ú. Žalov</v>
      </c>
      <c r="G111" s="33"/>
      <c r="H111" s="33"/>
      <c r="I111" s="28" t="s">
        <v>20</v>
      </c>
      <c r="J111" s="71" t="str">
        <f>IF(J12="","",J12)</f>
        <v>26. 3. 2021</v>
      </c>
      <c r="K111" s="33"/>
      <c r="L111" s="55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="2" customFormat="1" ht="6.96" customHeight="1">
      <c r="A112" s="31"/>
      <c r="B112" s="32"/>
      <c r="C112" s="33"/>
      <c r="D112" s="33"/>
      <c r="E112" s="33"/>
      <c r="F112" s="33"/>
      <c r="G112" s="33"/>
      <c r="H112" s="33"/>
      <c r="I112" s="33"/>
      <c r="J112" s="33"/>
      <c r="K112" s="33"/>
      <c r="L112" s="55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="2" customFormat="1" ht="40.05" customHeight="1">
      <c r="A113" s="31"/>
      <c r="B113" s="32"/>
      <c r="C113" s="28" t="s">
        <v>22</v>
      </c>
      <c r="D113" s="33"/>
      <c r="E113" s="33"/>
      <c r="F113" s="25" t="str">
        <f>E15</f>
        <v>Město Roztoky, nám. 5 května 2, Roztoky</v>
      </c>
      <c r="G113" s="33"/>
      <c r="H113" s="33"/>
      <c r="I113" s="28" t="s">
        <v>29</v>
      </c>
      <c r="J113" s="29" t="str">
        <f>E21</f>
        <v>B.B.D. s.r.o., Rokycanova 30, 130 00, Praha 3</v>
      </c>
      <c r="K113" s="33"/>
      <c r="L113" s="55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="2" customFormat="1" ht="40.05" customHeight="1">
      <c r="A114" s="31"/>
      <c r="B114" s="32"/>
      <c r="C114" s="28" t="s">
        <v>27</v>
      </c>
      <c r="D114" s="33"/>
      <c r="E114" s="33"/>
      <c r="F114" s="25" t="str">
        <f>IF(E18="","",E18)</f>
        <v>bude vybrán</v>
      </c>
      <c r="G114" s="33"/>
      <c r="H114" s="33"/>
      <c r="I114" s="28" t="s">
        <v>33</v>
      </c>
      <c r="J114" s="29" t="str">
        <f>E24</f>
        <v>NASTA GROUP s.r.o., Za Sokolovnou 92, Zdiby</v>
      </c>
      <c r="K114" s="33"/>
      <c r="L114" s="55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="2" customFormat="1" ht="10.32" customHeight="1">
      <c r="A115" s="31"/>
      <c r="B115" s="32"/>
      <c r="C115" s="33"/>
      <c r="D115" s="33"/>
      <c r="E115" s="33"/>
      <c r="F115" s="33"/>
      <c r="G115" s="33"/>
      <c r="H115" s="33"/>
      <c r="I115" s="33"/>
      <c r="J115" s="33"/>
      <c r="K115" s="33"/>
      <c r="L115" s="55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="10" customFormat="1" ht="29.28" customHeight="1">
      <c r="A116" s="186"/>
      <c r="B116" s="187"/>
      <c r="C116" s="188" t="s">
        <v>173</v>
      </c>
      <c r="D116" s="189" t="s">
        <v>63</v>
      </c>
      <c r="E116" s="189" t="s">
        <v>59</v>
      </c>
      <c r="F116" s="189" t="s">
        <v>60</v>
      </c>
      <c r="G116" s="189" t="s">
        <v>174</v>
      </c>
      <c r="H116" s="189" t="s">
        <v>175</v>
      </c>
      <c r="I116" s="189" t="s">
        <v>176</v>
      </c>
      <c r="J116" s="190" t="s">
        <v>168</v>
      </c>
      <c r="K116" s="191" t="s">
        <v>177</v>
      </c>
      <c r="L116" s="192"/>
      <c r="M116" s="92" t="s">
        <v>1</v>
      </c>
      <c r="N116" s="93" t="s">
        <v>42</v>
      </c>
      <c r="O116" s="93" t="s">
        <v>178</v>
      </c>
      <c r="P116" s="93" t="s">
        <v>179</v>
      </c>
      <c r="Q116" s="93" t="s">
        <v>180</v>
      </c>
      <c r="R116" s="93" t="s">
        <v>181</v>
      </c>
      <c r="S116" s="93" t="s">
        <v>182</v>
      </c>
      <c r="T116" s="94" t="s">
        <v>183</v>
      </c>
      <c r="U116" s="186"/>
      <c r="V116" s="186"/>
      <c r="W116" s="186"/>
      <c r="X116" s="186"/>
      <c r="Y116" s="186"/>
      <c r="Z116" s="186"/>
      <c r="AA116" s="186"/>
      <c r="AB116" s="186"/>
      <c r="AC116" s="186"/>
      <c r="AD116" s="186"/>
      <c r="AE116" s="186"/>
    </row>
    <row r="117" s="2" customFormat="1" ht="22.8" customHeight="1">
      <c r="A117" s="31"/>
      <c r="B117" s="32"/>
      <c r="C117" s="99" t="s">
        <v>184</v>
      </c>
      <c r="D117" s="33"/>
      <c r="E117" s="33"/>
      <c r="F117" s="33"/>
      <c r="G117" s="33"/>
      <c r="H117" s="33"/>
      <c r="I117" s="33"/>
      <c r="J117" s="193">
        <f>BK117</f>
        <v>5652262</v>
      </c>
      <c r="K117" s="33"/>
      <c r="L117" s="37"/>
      <c r="M117" s="95"/>
      <c r="N117" s="194"/>
      <c r="O117" s="96"/>
      <c r="P117" s="195">
        <f>P118</f>
        <v>0</v>
      </c>
      <c r="Q117" s="96"/>
      <c r="R117" s="195">
        <f>R118</f>
        <v>0</v>
      </c>
      <c r="S117" s="96"/>
      <c r="T117" s="196">
        <f>T118</f>
        <v>0</v>
      </c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T117" s="16" t="s">
        <v>77</v>
      </c>
      <c r="AU117" s="16" t="s">
        <v>170</v>
      </c>
      <c r="BK117" s="197">
        <f>BK118</f>
        <v>5652262</v>
      </c>
    </row>
    <row r="118" s="11" customFormat="1" ht="25.92" customHeight="1">
      <c r="A118" s="11"/>
      <c r="B118" s="198"/>
      <c r="C118" s="199"/>
      <c r="D118" s="200" t="s">
        <v>77</v>
      </c>
      <c r="E118" s="201" t="s">
        <v>1125</v>
      </c>
      <c r="F118" s="201" t="s">
        <v>1126</v>
      </c>
      <c r="G118" s="199"/>
      <c r="H118" s="199"/>
      <c r="I118" s="199"/>
      <c r="J118" s="202">
        <f>BK118</f>
        <v>5652262</v>
      </c>
      <c r="K118" s="199"/>
      <c r="L118" s="203"/>
      <c r="M118" s="204"/>
      <c r="N118" s="205"/>
      <c r="O118" s="205"/>
      <c r="P118" s="206">
        <f>SUM(P119:P122)</f>
        <v>0</v>
      </c>
      <c r="Q118" s="205"/>
      <c r="R118" s="206">
        <f>SUM(R119:R122)</f>
        <v>0</v>
      </c>
      <c r="S118" s="205"/>
      <c r="T118" s="207">
        <f>SUM(T119:T122)</f>
        <v>0</v>
      </c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R118" s="208" t="s">
        <v>86</v>
      </c>
      <c r="AT118" s="209" t="s">
        <v>77</v>
      </c>
      <c r="AU118" s="209" t="s">
        <v>78</v>
      </c>
      <c r="AY118" s="208" t="s">
        <v>187</v>
      </c>
      <c r="BK118" s="210">
        <f>SUM(BK119:BK122)</f>
        <v>5652262</v>
      </c>
    </row>
    <row r="119" s="2" customFormat="1" ht="16.5" customHeight="1">
      <c r="A119" s="31"/>
      <c r="B119" s="32"/>
      <c r="C119" s="211" t="s">
        <v>86</v>
      </c>
      <c r="D119" s="211" t="s">
        <v>188</v>
      </c>
      <c r="E119" s="212" t="s">
        <v>1127</v>
      </c>
      <c r="F119" s="213" t="s">
        <v>1128</v>
      </c>
      <c r="G119" s="214" t="s">
        <v>1129</v>
      </c>
      <c r="H119" s="215">
        <v>590</v>
      </c>
      <c r="I119" s="216">
        <v>6019.8000000000002</v>
      </c>
      <c r="J119" s="216">
        <f>ROUND(I119*H119,2)</f>
        <v>3551682</v>
      </c>
      <c r="K119" s="217"/>
      <c r="L119" s="37"/>
      <c r="M119" s="218" t="s">
        <v>1</v>
      </c>
      <c r="N119" s="219" t="s">
        <v>43</v>
      </c>
      <c r="O119" s="220">
        <v>0</v>
      </c>
      <c r="P119" s="220">
        <f>O119*H119</f>
        <v>0</v>
      </c>
      <c r="Q119" s="220">
        <v>0</v>
      </c>
      <c r="R119" s="220">
        <f>Q119*H119</f>
        <v>0</v>
      </c>
      <c r="S119" s="220">
        <v>0</v>
      </c>
      <c r="T119" s="221">
        <f>S119*H119</f>
        <v>0</v>
      </c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R119" s="222" t="s">
        <v>204</v>
      </c>
      <c r="AT119" s="222" t="s">
        <v>188</v>
      </c>
      <c r="AU119" s="222" t="s">
        <v>86</v>
      </c>
      <c r="AY119" s="16" t="s">
        <v>187</v>
      </c>
      <c r="BE119" s="223">
        <f>IF(N119="základní",J119,0)</f>
        <v>3551682</v>
      </c>
      <c r="BF119" s="223">
        <f>IF(N119="snížená",J119,0)</f>
        <v>0</v>
      </c>
      <c r="BG119" s="223">
        <f>IF(N119="zákl. přenesená",J119,0)</f>
        <v>0</v>
      </c>
      <c r="BH119" s="223">
        <f>IF(N119="sníž. přenesená",J119,0)</f>
        <v>0</v>
      </c>
      <c r="BI119" s="223">
        <f>IF(N119="nulová",J119,0)</f>
        <v>0</v>
      </c>
      <c r="BJ119" s="16" t="s">
        <v>86</v>
      </c>
      <c r="BK119" s="223">
        <f>ROUND(I119*H119,2)</f>
        <v>3551682</v>
      </c>
      <c r="BL119" s="16" t="s">
        <v>204</v>
      </c>
      <c r="BM119" s="222" t="s">
        <v>1130</v>
      </c>
    </row>
    <row r="120" s="2" customFormat="1" ht="16.5" customHeight="1">
      <c r="A120" s="31"/>
      <c r="B120" s="32"/>
      <c r="C120" s="211" t="s">
        <v>88</v>
      </c>
      <c r="D120" s="211" t="s">
        <v>188</v>
      </c>
      <c r="E120" s="212" t="s">
        <v>1131</v>
      </c>
      <c r="F120" s="213" t="s">
        <v>1132</v>
      </c>
      <c r="G120" s="214" t="s">
        <v>216</v>
      </c>
      <c r="H120" s="215">
        <v>620</v>
      </c>
      <c r="I120" s="216">
        <v>1117.5999999999999</v>
      </c>
      <c r="J120" s="216">
        <f>ROUND(I120*H120,2)</f>
        <v>692912</v>
      </c>
      <c r="K120" s="217"/>
      <c r="L120" s="37"/>
      <c r="M120" s="218" t="s">
        <v>1</v>
      </c>
      <c r="N120" s="219" t="s">
        <v>43</v>
      </c>
      <c r="O120" s="220">
        <v>0</v>
      </c>
      <c r="P120" s="220">
        <f>O120*H120</f>
        <v>0</v>
      </c>
      <c r="Q120" s="220">
        <v>0</v>
      </c>
      <c r="R120" s="220">
        <f>Q120*H120</f>
        <v>0</v>
      </c>
      <c r="S120" s="220">
        <v>0</v>
      </c>
      <c r="T120" s="221">
        <f>S120*H120</f>
        <v>0</v>
      </c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R120" s="222" t="s">
        <v>204</v>
      </c>
      <c r="AT120" s="222" t="s">
        <v>188</v>
      </c>
      <c r="AU120" s="222" t="s">
        <v>86</v>
      </c>
      <c r="AY120" s="16" t="s">
        <v>187</v>
      </c>
      <c r="BE120" s="223">
        <f>IF(N120="základní",J120,0)</f>
        <v>692912</v>
      </c>
      <c r="BF120" s="223">
        <f>IF(N120="snížená",J120,0)</f>
        <v>0</v>
      </c>
      <c r="BG120" s="223">
        <f>IF(N120="zákl. přenesená",J120,0)</f>
        <v>0</v>
      </c>
      <c r="BH120" s="223">
        <f>IF(N120="sníž. přenesená",J120,0)</f>
        <v>0</v>
      </c>
      <c r="BI120" s="223">
        <f>IF(N120="nulová",J120,0)</f>
        <v>0</v>
      </c>
      <c r="BJ120" s="16" t="s">
        <v>86</v>
      </c>
      <c r="BK120" s="223">
        <f>ROUND(I120*H120,2)</f>
        <v>692912</v>
      </c>
      <c r="BL120" s="16" t="s">
        <v>204</v>
      </c>
      <c r="BM120" s="222" t="s">
        <v>1133</v>
      </c>
    </row>
    <row r="121" s="2" customFormat="1" ht="16.5" customHeight="1">
      <c r="A121" s="31"/>
      <c r="B121" s="32"/>
      <c r="C121" s="211" t="s">
        <v>199</v>
      </c>
      <c r="D121" s="211" t="s">
        <v>188</v>
      </c>
      <c r="E121" s="212" t="s">
        <v>1134</v>
      </c>
      <c r="F121" s="213" t="s">
        <v>1135</v>
      </c>
      <c r="G121" s="214" t="s">
        <v>216</v>
      </c>
      <c r="H121" s="215">
        <v>590</v>
      </c>
      <c r="I121" s="216">
        <v>1371.5999999999999</v>
      </c>
      <c r="J121" s="216">
        <f>ROUND(I121*H121,2)</f>
        <v>809244</v>
      </c>
      <c r="K121" s="217"/>
      <c r="L121" s="37"/>
      <c r="M121" s="218" t="s">
        <v>1</v>
      </c>
      <c r="N121" s="219" t="s">
        <v>43</v>
      </c>
      <c r="O121" s="220">
        <v>0</v>
      </c>
      <c r="P121" s="220">
        <f>O121*H121</f>
        <v>0</v>
      </c>
      <c r="Q121" s="220">
        <v>0</v>
      </c>
      <c r="R121" s="220">
        <f>Q121*H121</f>
        <v>0</v>
      </c>
      <c r="S121" s="220">
        <v>0</v>
      </c>
      <c r="T121" s="221">
        <f>S121*H121</f>
        <v>0</v>
      </c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R121" s="222" t="s">
        <v>204</v>
      </c>
      <c r="AT121" s="222" t="s">
        <v>188</v>
      </c>
      <c r="AU121" s="222" t="s">
        <v>86</v>
      </c>
      <c r="AY121" s="16" t="s">
        <v>187</v>
      </c>
      <c r="BE121" s="223">
        <f>IF(N121="základní",J121,0)</f>
        <v>809244</v>
      </c>
      <c r="BF121" s="223">
        <f>IF(N121="snížená",J121,0)</f>
        <v>0</v>
      </c>
      <c r="BG121" s="223">
        <f>IF(N121="zákl. přenesená",J121,0)</f>
        <v>0</v>
      </c>
      <c r="BH121" s="223">
        <f>IF(N121="sníž. přenesená",J121,0)</f>
        <v>0</v>
      </c>
      <c r="BI121" s="223">
        <f>IF(N121="nulová",J121,0)</f>
        <v>0</v>
      </c>
      <c r="BJ121" s="16" t="s">
        <v>86</v>
      </c>
      <c r="BK121" s="223">
        <f>ROUND(I121*H121,2)</f>
        <v>809244</v>
      </c>
      <c r="BL121" s="16" t="s">
        <v>204</v>
      </c>
      <c r="BM121" s="222" t="s">
        <v>1136</v>
      </c>
    </row>
    <row r="122" s="2" customFormat="1" ht="16.5" customHeight="1">
      <c r="A122" s="31"/>
      <c r="B122" s="32"/>
      <c r="C122" s="211" t="s">
        <v>204</v>
      </c>
      <c r="D122" s="211" t="s">
        <v>188</v>
      </c>
      <c r="E122" s="212" t="s">
        <v>1137</v>
      </c>
      <c r="F122" s="213" t="s">
        <v>1138</v>
      </c>
      <c r="G122" s="214" t="s">
        <v>216</v>
      </c>
      <c r="H122" s="215">
        <v>620</v>
      </c>
      <c r="I122" s="216">
        <v>965.20000000000005</v>
      </c>
      <c r="J122" s="216">
        <f>ROUND(I122*H122,2)</f>
        <v>598424</v>
      </c>
      <c r="K122" s="217"/>
      <c r="L122" s="37"/>
      <c r="M122" s="228" t="s">
        <v>1</v>
      </c>
      <c r="N122" s="229" t="s">
        <v>43</v>
      </c>
      <c r="O122" s="230">
        <v>0</v>
      </c>
      <c r="P122" s="230">
        <f>O122*H122</f>
        <v>0</v>
      </c>
      <c r="Q122" s="230">
        <v>0</v>
      </c>
      <c r="R122" s="230">
        <f>Q122*H122</f>
        <v>0</v>
      </c>
      <c r="S122" s="230">
        <v>0</v>
      </c>
      <c r="T122" s="231">
        <f>S122*H122</f>
        <v>0</v>
      </c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R122" s="222" t="s">
        <v>204</v>
      </c>
      <c r="AT122" s="222" t="s">
        <v>188</v>
      </c>
      <c r="AU122" s="222" t="s">
        <v>86</v>
      </c>
      <c r="AY122" s="16" t="s">
        <v>187</v>
      </c>
      <c r="BE122" s="223">
        <f>IF(N122="základní",J122,0)</f>
        <v>598424</v>
      </c>
      <c r="BF122" s="223">
        <f>IF(N122="snížená",J122,0)</f>
        <v>0</v>
      </c>
      <c r="BG122" s="223">
        <f>IF(N122="zákl. přenesená",J122,0)</f>
        <v>0</v>
      </c>
      <c r="BH122" s="223">
        <f>IF(N122="sníž. přenesená",J122,0)</f>
        <v>0</v>
      </c>
      <c r="BI122" s="223">
        <f>IF(N122="nulová",J122,0)</f>
        <v>0</v>
      </c>
      <c r="BJ122" s="16" t="s">
        <v>86</v>
      </c>
      <c r="BK122" s="223">
        <f>ROUND(I122*H122,2)</f>
        <v>598424</v>
      </c>
      <c r="BL122" s="16" t="s">
        <v>204</v>
      </c>
      <c r="BM122" s="222" t="s">
        <v>1139</v>
      </c>
    </row>
    <row r="123" s="2" customFormat="1" ht="6.96" customHeight="1">
      <c r="A123" s="31"/>
      <c r="B123" s="58"/>
      <c r="C123" s="59"/>
      <c r="D123" s="59"/>
      <c r="E123" s="59"/>
      <c r="F123" s="59"/>
      <c r="G123" s="59"/>
      <c r="H123" s="59"/>
      <c r="I123" s="59"/>
      <c r="J123" s="59"/>
      <c r="K123" s="59"/>
      <c r="L123" s="37"/>
      <c r="M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</sheetData>
  <sheetProtection sheet="1" autoFilter="0" formatColumns="0" formatRows="0" objects="1" scenarios="1" spinCount="100000" saltValue="AR8tpHNG0nji63X5GzZfuWMpUPO1JR2cYjM9/ZLNVljXZKQ8J5P4rdb6twhEsghXPcTLVOeNLGeCByYdDA/ELQ==" hashValue="l015SJoPcRQPkeG/X5bZ1raSw7wsfhfYr66zj9X751ER1QBOm/+PAvg/kQqzLxWY+cpP1qqWkmeGxEa813/jmw==" algorithmName="SHA-512" password="CC35"/>
  <autoFilter ref="C116:K122"/>
  <mergeCells count="8">
    <mergeCell ref="E7:H7"/>
    <mergeCell ref="E9:H9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21"/>
    </row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126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19"/>
      <c r="AT3" s="16" t="s">
        <v>88</v>
      </c>
    </row>
    <row r="4" hidden="1" s="1" customFormat="1" ht="24.96" customHeight="1">
      <c r="B4" s="19"/>
      <c r="D4" s="140" t="s">
        <v>163</v>
      </c>
      <c r="L4" s="19"/>
      <c r="M4" s="141" t="s">
        <v>10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42" t="s">
        <v>14</v>
      </c>
      <c r="L6" s="19"/>
    </row>
    <row r="7" hidden="1" s="1" customFormat="1" ht="16.5" customHeight="1">
      <c r="B7" s="19"/>
      <c r="E7" s="143" t="str">
        <f>'Rekapitulace stavby'!K6</f>
        <v>Nový objekt tělocvičny, základní školy Roztoky - Žalov</v>
      </c>
      <c r="F7" s="142"/>
      <c r="G7" s="142"/>
      <c r="H7" s="142"/>
      <c r="L7" s="19"/>
    </row>
    <row r="8" hidden="1" s="2" customFormat="1" ht="12" customHeight="1">
      <c r="A8" s="31"/>
      <c r="B8" s="37"/>
      <c r="C8" s="31"/>
      <c r="D8" s="142" t="s">
        <v>164</v>
      </c>
      <c r="E8" s="31"/>
      <c r="F8" s="31"/>
      <c r="G8" s="31"/>
      <c r="H8" s="31"/>
      <c r="I8" s="31"/>
      <c r="J8" s="31"/>
      <c r="K8" s="31"/>
      <c r="L8" s="55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hidden="1" s="2" customFormat="1" ht="16.5" customHeight="1">
      <c r="A9" s="31"/>
      <c r="B9" s="37"/>
      <c r="C9" s="31"/>
      <c r="D9" s="31"/>
      <c r="E9" s="144" t="s">
        <v>1140</v>
      </c>
      <c r="F9" s="31"/>
      <c r="G9" s="31"/>
      <c r="H9" s="31"/>
      <c r="I9" s="31"/>
      <c r="J9" s="31"/>
      <c r="K9" s="31"/>
      <c r="L9" s="55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hidden="1" s="2" customFormat="1">
      <c r="A10" s="31"/>
      <c r="B10" s="37"/>
      <c r="C10" s="31"/>
      <c r="D10" s="31"/>
      <c r="E10" s="31"/>
      <c r="F10" s="31"/>
      <c r="G10" s="31"/>
      <c r="H10" s="31"/>
      <c r="I10" s="31"/>
      <c r="J10" s="31"/>
      <c r="K10" s="31"/>
      <c r="L10" s="55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hidden="1" s="2" customFormat="1" ht="12" customHeight="1">
      <c r="A11" s="31"/>
      <c r="B11" s="37"/>
      <c r="C11" s="31"/>
      <c r="D11" s="142" t="s">
        <v>16</v>
      </c>
      <c r="E11" s="31"/>
      <c r="F11" s="133" t="s">
        <v>1</v>
      </c>
      <c r="G11" s="31"/>
      <c r="H11" s="31"/>
      <c r="I11" s="142" t="s">
        <v>17</v>
      </c>
      <c r="J11" s="133" t="s">
        <v>1</v>
      </c>
      <c r="K11" s="31"/>
      <c r="L11" s="55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hidden="1" s="2" customFormat="1" ht="12" customHeight="1">
      <c r="A12" s="31"/>
      <c r="B12" s="37"/>
      <c r="C12" s="31"/>
      <c r="D12" s="142" t="s">
        <v>18</v>
      </c>
      <c r="E12" s="31"/>
      <c r="F12" s="133" t="s">
        <v>19</v>
      </c>
      <c r="G12" s="31"/>
      <c r="H12" s="31"/>
      <c r="I12" s="142" t="s">
        <v>20</v>
      </c>
      <c r="J12" s="145" t="str">
        <f>'Rekapitulace stavby'!AN8</f>
        <v>26. 3. 2021</v>
      </c>
      <c r="K12" s="31"/>
      <c r="L12" s="55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hidden="1" s="2" customFormat="1" ht="10.8" customHeight="1">
      <c r="A13" s="31"/>
      <c r="B13" s="37"/>
      <c r="C13" s="31"/>
      <c r="D13" s="31"/>
      <c r="E13" s="31"/>
      <c r="F13" s="31"/>
      <c r="G13" s="31"/>
      <c r="H13" s="31"/>
      <c r="I13" s="31"/>
      <c r="J13" s="31"/>
      <c r="K13" s="31"/>
      <c r="L13" s="55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hidden="1" s="2" customFormat="1" ht="12" customHeight="1">
      <c r="A14" s="31"/>
      <c r="B14" s="37"/>
      <c r="C14" s="31"/>
      <c r="D14" s="142" t="s">
        <v>22</v>
      </c>
      <c r="E14" s="31"/>
      <c r="F14" s="31"/>
      <c r="G14" s="31"/>
      <c r="H14" s="31"/>
      <c r="I14" s="142" t="s">
        <v>23</v>
      </c>
      <c r="J14" s="133" t="s">
        <v>24</v>
      </c>
      <c r="K14" s="31"/>
      <c r="L14" s="55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hidden="1" s="2" customFormat="1" ht="18" customHeight="1">
      <c r="A15" s="31"/>
      <c r="B15" s="37"/>
      <c r="C15" s="31"/>
      <c r="D15" s="31"/>
      <c r="E15" s="133" t="s">
        <v>25</v>
      </c>
      <c r="F15" s="31"/>
      <c r="G15" s="31"/>
      <c r="H15" s="31"/>
      <c r="I15" s="142" t="s">
        <v>26</v>
      </c>
      <c r="J15" s="133" t="s">
        <v>1</v>
      </c>
      <c r="K15" s="31"/>
      <c r="L15" s="55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hidden="1" s="2" customFormat="1" ht="6.96" customHeight="1">
      <c r="A16" s="31"/>
      <c r="B16" s="37"/>
      <c r="C16" s="31"/>
      <c r="D16" s="31"/>
      <c r="E16" s="31"/>
      <c r="F16" s="31"/>
      <c r="G16" s="31"/>
      <c r="H16" s="31"/>
      <c r="I16" s="31"/>
      <c r="J16" s="31"/>
      <c r="K16" s="31"/>
      <c r="L16" s="55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hidden="1" s="2" customFormat="1" ht="12" customHeight="1">
      <c r="A17" s="31"/>
      <c r="B17" s="37"/>
      <c r="C17" s="31"/>
      <c r="D17" s="142" t="s">
        <v>27</v>
      </c>
      <c r="E17" s="31"/>
      <c r="F17" s="31"/>
      <c r="G17" s="31"/>
      <c r="H17" s="31"/>
      <c r="I17" s="142" t="s">
        <v>23</v>
      </c>
      <c r="J17" s="133" t="s">
        <v>1</v>
      </c>
      <c r="K17" s="31"/>
      <c r="L17" s="55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hidden="1" s="2" customFormat="1" ht="18" customHeight="1">
      <c r="A18" s="31"/>
      <c r="B18" s="37"/>
      <c r="C18" s="31"/>
      <c r="D18" s="31"/>
      <c r="E18" s="133" t="s">
        <v>28</v>
      </c>
      <c r="F18" s="31"/>
      <c r="G18" s="31"/>
      <c r="H18" s="31"/>
      <c r="I18" s="142" t="s">
        <v>26</v>
      </c>
      <c r="J18" s="133" t="s">
        <v>1</v>
      </c>
      <c r="K18" s="31"/>
      <c r="L18" s="55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hidden="1" s="2" customFormat="1" ht="6.96" customHeight="1">
      <c r="A19" s="31"/>
      <c r="B19" s="37"/>
      <c r="C19" s="31"/>
      <c r="D19" s="31"/>
      <c r="E19" s="31"/>
      <c r="F19" s="31"/>
      <c r="G19" s="31"/>
      <c r="H19" s="31"/>
      <c r="I19" s="31"/>
      <c r="J19" s="31"/>
      <c r="K19" s="31"/>
      <c r="L19" s="55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hidden="1" s="2" customFormat="1" ht="12" customHeight="1">
      <c r="A20" s="31"/>
      <c r="B20" s="37"/>
      <c r="C20" s="31"/>
      <c r="D20" s="142" t="s">
        <v>29</v>
      </c>
      <c r="E20" s="31"/>
      <c r="F20" s="31"/>
      <c r="G20" s="31"/>
      <c r="H20" s="31"/>
      <c r="I20" s="142" t="s">
        <v>23</v>
      </c>
      <c r="J20" s="133" t="s">
        <v>30</v>
      </c>
      <c r="K20" s="31"/>
      <c r="L20" s="55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hidden="1" s="2" customFormat="1" ht="18" customHeight="1">
      <c r="A21" s="31"/>
      <c r="B21" s="37"/>
      <c r="C21" s="31"/>
      <c r="D21" s="31"/>
      <c r="E21" s="133" t="s">
        <v>31</v>
      </c>
      <c r="F21" s="31"/>
      <c r="G21" s="31"/>
      <c r="H21" s="31"/>
      <c r="I21" s="142" t="s">
        <v>26</v>
      </c>
      <c r="J21" s="133" t="s">
        <v>1</v>
      </c>
      <c r="K21" s="31"/>
      <c r="L21" s="55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hidden="1" s="2" customFormat="1" ht="6.96" customHeight="1">
      <c r="A22" s="31"/>
      <c r="B22" s="37"/>
      <c r="C22" s="31"/>
      <c r="D22" s="31"/>
      <c r="E22" s="31"/>
      <c r="F22" s="31"/>
      <c r="G22" s="31"/>
      <c r="H22" s="31"/>
      <c r="I22" s="31"/>
      <c r="J22" s="31"/>
      <c r="K22" s="31"/>
      <c r="L22" s="55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hidden="1" s="2" customFormat="1" ht="12" customHeight="1">
      <c r="A23" s="31"/>
      <c r="B23" s="37"/>
      <c r="C23" s="31"/>
      <c r="D23" s="142" t="s">
        <v>33</v>
      </c>
      <c r="E23" s="31"/>
      <c r="F23" s="31"/>
      <c r="G23" s="31"/>
      <c r="H23" s="31"/>
      <c r="I23" s="142" t="s">
        <v>23</v>
      </c>
      <c r="J23" s="133" t="s">
        <v>34</v>
      </c>
      <c r="K23" s="31"/>
      <c r="L23" s="55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hidden="1" s="2" customFormat="1" ht="18" customHeight="1">
      <c r="A24" s="31"/>
      <c r="B24" s="37"/>
      <c r="C24" s="31"/>
      <c r="D24" s="31"/>
      <c r="E24" s="133" t="s">
        <v>35</v>
      </c>
      <c r="F24" s="31"/>
      <c r="G24" s="31"/>
      <c r="H24" s="31"/>
      <c r="I24" s="142" t="s">
        <v>26</v>
      </c>
      <c r="J24" s="133" t="s">
        <v>1</v>
      </c>
      <c r="K24" s="31"/>
      <c r="L24" s="55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hidden="1" s="2" customFormat="1" ht="6.96" customHeight="1">
      <c r="A25" s="31"/>
      <c r="B25" s="37"/>
      <c r="C25" s="31"/>
      <c r="D25" s="31"/>
      <c r="E25" s="31"/>
      <c r="F25" s="31"/>
      <c r="G25" s="31"/>
      <c r="H25" s="31"/>
      <c r="I25" s="31"/>
      <c r="J25" s="31"/>
      <c r="K25" s="31"/>
      <c r="L25" s="55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hidden="1" s="2" customFormat="1" ht="12" customHeight="1">
      <c r="A26" s="31"/>
      <c r="B26" s="37"/>
      <c r="C26" s="31"/>
      <c r="D26" s="142" t="s">
        <v>36</v>
      </c>
      <c r="E26" s="31"/>
      <c r="F26" s="31"/>
      <c r="G26" s="31"/>
      <c r="H26" s="31"/>
      <c r="I26" s="31"/>
      <c r="J26" s="31"/>
      <c r="K26" s="31"/>
      <c r="L26" s="55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hidden="1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hidden="1" s="2" customFormat="1" ht="6.96" customHeight="1">
      <c r="A28" s="31"/>
      <c r="B28" s="37"/>
      <c r="C28" s="31"/>
      <c r="D28" s="31"/>
      <c r="E28" s="31"/>
      <c r="F28" s="31"/>
      <c r="G28" s="31"/>
      <c r="H28" s="31"/>
      <c r="I28" s="31"/>
      <c r="J28" s="31"/>
      <c r="K28" s="31"/>
      <c r="L28" s="55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hidden="1" s="2" customFormat="1" ht="6.96" customHeight="1">
      <c r="A29" s="31"/>
      <c r="B29" s="37"/>
      <c r="C29" s="31"/>
      <c r="D29" s="150"/>
      <c r="E29" s="150"/>
      <c r="F29" s="150"/>
      <c r="G29" s="150"/>
      <c r="H29" s="150"/>
      <c r="I29" s="150"/>
      <c r="J29" s="150"/>
      <c r="K29" s="150"/>
      <c r="L29" s="55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hidden="1" s="2" customFormat="1" ht="25.44" customHeight="1">
      <c r="A30" s="31"/>
      <c r="B30" s="37"/>
      <c r="C30" s="31"/>
      <c r="D30" s="151" t="s">
        <v>38</v>
      </c>
      <c r="E30" s="31"/>
      <c r="F30" s="31"/>
      <c r="G30" s="31"/>
      <c r="H30" s="31"/>
      <c r="I30" s="31"/>
      <c r="J30" s="152">
        <f>ROUND(J117, 2)</f>
        <v>1360360</v>
      </c>
      <c r="K30" s="31"/>
      <c r="L30" s="55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hidden="1" s="2" customFormat="1" ht="6.96" customHeight="1">
      <c r="A31" s="31"/>
      <c r="B31" s="37"/>
      <c r="C31" s="31"/>
      <c r="D31" s="150"/>
      <c r="E31" s="150"/>
      <c r="F31" s="150"/>
      <c r="G31" s="150"/>
      <c r="H31" s="150"/>
      <c r="I31" s="150"/>
      <c r="J31" s="150"/>
      <c r="K31" s="150"/>
      <c r="L31" s="55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hidden="1" s="2" customFormat="1" ht="14.4" customHeight="1">
      <c r="A32" s="31"/>
      <c r="B32" s="37"/>
      <c r="C32" s="31"/>
      <c r="D32" s="31"/>
      <c r="E32" s="31"/>
      <c r="F32" s="153" t="s">
        <v>40</v>
      </c>
      <c r="G32" s="31"/>
      <c r="H32" s="31"/>
      <c r="I32" s="153" t="s">
        <v>39</v>
      </c>
      <c r="J32" s="153" t="s">
        <v>41</v>
      </c>
      <c r="K32" s="31"/>
      <c r="L32" s="55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hidden="1" s="2" customFormat="1" ht="14.4" customHeight="1">
      <c r="A33" s="31"/>
      <c r="B33" s="37"/>
      <c r="C33" s="31"/>
      <c r="D33" s="154" t="s">
        <v>42</v>
      </c>
      <c r="E33" s="142" t="s">
        <v>43</v>
      </c>
      <c r="F33" s="155">
        <f>ROUND((SUM(BE117:BE125)),  2)</f>
        <v>1360360</v>
      </c>
      <c r="G33" s="31"/>
      <c r="H33" s="31"/>
      <c r="I33" s="156">
        <v>0.20999999999999999</v>
      </c>
      <c r="J33" s="155">
        <f>ROUND(((SUM(BE117:BE125))*I33),  2)</f>
        <v>285675.59999999998</v>
      </c>
      <c r="K33" s="31"/>
      <c r="L33" s="55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hidden="1" s="2" customFormat="1" ht="14.4" customHeight="1">
      <c r="A34" s="31"/>
      <c r="B34" s="37"/>
      <c r="C34" s="31"/>
      <c r="D34" s="31"/>
      <c r="E34" s="142" t="s">
        <v>44</v>
      </c>
      <c r="F34" s="155">
        <f>ROUND((SUM(BF117:BF125)),  2)</f>
        <v>0</v>
      </c>
      <c r="G34" s="31"/>
      <c r="H34" s="31"/>
      <c r="I34" s="156">
        <v>0.14999999999999999</v>
      </c>
      <c r="J34" s="155">
        <f>ROUND(((SUM(BF117:BF125))*I34),  2)</f>
        <v>0</v>
      </c>
      <c r="K34" s="31"/>
      <c r="L34" s="55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hidden="1" s="2" customFormat="1" ht="14.4" customHeight="1">
      <c r="A35" s="31"/>
      <c r="B35" s="37"/>
      <c r="C35" s="31"/>
      <c r="D35" s="31"/>
      <c r="E35" s="142" t="s">
        <v>45</v>
      </c>
      <c r="F35" s="155">
        <f>ROUND((SUM(BG117:BG125)),  2)</f>
        <v>0</v>
      </c>
      <c r="G35" s="31"/>
      <c r="H35" s="31"/>
      <c r="I35" s="156">
        <v>0.20999999999999999</v>
      </c>
      <c r="J35" s="155">
        <f>0</f>
        <v>0</v>
      </c>
      <c r="K35" s="31"/>
      <c r="L35" s="55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hidden="1" s="2" customFormat="1" ht="14.4" customHeight="1">
      <c r="A36" s="31"/>
      <c r="B36" s="37"/>
      <c r="C36" s="31"/>
      <c r="D36" s="31"/>
      <c r="E36" s="142" t="s">
        <v>46</v>
      </c>
      <c r="F36" s="155">
        <f>ROUND((SUM(BH117:BH125)),  2)</f>
        <v>0</v>
      </c>
      <c r="G36" s="31"/>
      <c r="H36" s="31"/>
      <c r="I36" s="156">
        <v>0.14999999999999999</v>
      </c>
      <c r="J36" s="155">
        <f>0</f>
        <v>0</v>
      </c>
      <c r="K36" s="31"/>
      <c r="L36" s="55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hidden="1" s="2" customFormat="1" ht="14.4" customHeight="1">
      <c r="A37" s="31"/>
      <c r="B37" s="37"/>
      <c r="C37" s="31"/>
      <c r="D37" s="31"/>
      <c r="E37" s="142" t="s">
        <v>47</v>
      </c>
      <c r="F37" s="155">
        <f>ROUND((SUM(BI117:BI125)),  2)</f>
        <v>0</v>
      </c>
      <c r="G37" s="31"/>
      <c r="H37" s="31"/>
      <c r="I37" s="156">
        <v>0</v>
      </c>
      <c r="J37" s="155">
        <f>0</f>
        <v>0</v>
      </c>
      <c r="K37" s="31"/>
      <c r="L37" s="55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hidden="1" s="2" customFormat="1" ht="6.96" customHeight="1">
      <c r="A38" s="31"/>
      <c r="B38" s="37"/>
      <c r="C38" s="31"/>
      <c r="D38" s="31"/>
      <c r="E38" s="31"/>
      <c r="F38" s="31"/>
      <c r="G38" s="31"/>
      <c r="H38" s="31"/>
      <c r="I38" s="31"/>
      <c r="J38" s="31"/>
      <c r="K38" s="31"/>
      <c r="L38" s="55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hidden="1" s="2" customFormat="1" ht="25.44" customHeight="1">
      <c r="A39" s="31"/>
      <c r="B39" s="37"/>
      <c r="C39" s="157"/>
      <c r="D39" s="158" t="s">
        <v>48</v>
      </c>
      <c r="E39" s="159"/>
      <c r="F39" s="159"/>
      <c r="G39" s="160" t="s">
        <v>49</v>
      </c>
      <c r="H39" s="161" t="s">
        <v>50</v>
      </c>
      <c r="I39" s="159"/>
      <c r="J39" s="162">
        <f>SUM(J30:J37)</f>
        <v>1646035.6000000001</v>
      </c>
      <c r="K39" s="163"/>
      <c r="L39" s="55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hidden="1" s="2" customFormat="1" ht="14.4" customHeight="1">
      <c r="A40" s="31"/>
      <c r="B40" s="37"/>
      <c r="C40" s="31"/>
      <c r="D40" s="31"/>
      <c r="E40" s="31"/>
      <c r="F40" s="31"/>
      <c r="G40" s="31"/>
      <c r="H40" s="31"/>
      <c r="I40" s="31"/>
      <c r="J40" s="31"/>
      <c r="K40" s="31"/>
      <c r="L40" s="55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hidden="1" s="1" customFormat="1" ht="14.4" customHeight="1">
      <c r="B41" s="19"/>
      <c r="L41" s="19"/>
    </row>
    <row r="42" hidden="1" s="1" customFormat="1" ht="14.4" customHeight="1">
      <c r="B42" s="19"/>
      <c r="L42" s="19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55"/>
      <c r="D50" s="164" t="s">
        <v>51</v>
      </c>
      <c r="E50" s="165"/>
      <c r="F50" s="165"/>
      <c r="G50" s="164" t="s">
        <v>52</v>
      </c>
      <c r="H50" s="165"/>
      <c r="I50" s="165"/>
      <c r="J50" s="165"/>
      <c r="K50" s="165"/>
      <c r="L50" s="55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1"/>
      <c r="B61" s="37"/>
      <c r="C61" s="31"/>
      <c r="D61" s="166" t="s">
        <v>53</v>
      </c>
      <c r="E61" s="167"/>
      <c r="F61" s="168" t="s">
        <v>54</v>
      </c>
      <c r="G61" s="166" t="s">
        <v>53</v>
      </c>
      <c r="H61" s="167"/>
      <c r="I61" s="167"/>
      <c r="J61" s="169" t="s">
        <v>54</v>
      </c>
      <c r="K61" s="167"/>
      <c r="L61" s="55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1"/>
      <c r="B65" s="37"/>
      <c r="C65" s="31"/>
      <c r="D65" s="164" t="s">
        <v>55</v>
      </c>
      <c r="E65" s="170"/>
      <c r="F65" s="170"/>
      <c r="G65" s="164" t="s">
        <v>56</v>
      </c>
      <c r="H65" s="170"/>
      <c r="I65" s="170"/>
      <c r="J65" s="170"/>
      <c r="K65" s="170"/>
      <c r="L65" s="55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1"/>
      <c r="B76" s="37"/>
      <c r="C76" s="31"/>
      <c r="D76" s="166" t="s">
        <v>53</v>
      </c>
      <c r="E76" s="167"/>
      <c r="F76" s="168" t="s">
        <v>54</v>
      </c>
      <c r="G76" s="166" t="s">
        <v>53</v>
      </c>
      <c r="H76" s="167"/>
      <c r="I76" s="167"/>
      <c r="J76" s="169" t="s">
        <v>54</v>
      </c>
      <c r="K76" s="167"/>
      <c r="L76" s="55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hidden="1" s="2" customFormat="1" ht="14.4" customHeight="1">
      <c r="A77" s="31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55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78" hidden="1"/>
    <row r="79" hidden="1"/>
    <row r="80" hidden="1"/>
    <row r="81" s="2" customFormat="1" ht="6.96" customHeight="1">
      <c r="A81" s="31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55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="2" customFormat="1" ht="24.96" customHeight="1">
      <c r="A82" s="31"/>
      <c r="B82" s="32"/>
      <c r="C82" s="22" t="s">
        <v>166</v>
      </c>
      <c r="D82" s="33"/>
      <c r="E82" s="33"/>
      <c r="F82" s="33"/>
      <c r="G82" s="33"/>
      <c r="H82" s="33"/>
      <c r="I82" s="33"/>
      <c r="J82" s="33"/>
      <c r="K82" s="33"/>
      <c r="L82" s="55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="2" customFormat="1" ht="6.96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5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="2" customFormat="1" ht="12" customHeight="1">
      <c r="A84" s="31"/>
      <c r="B84" s="32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55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="2" customFormat="1" ht="16.5" customHeight="1">
      <c r="A85" s="31"/>
      <c r="B85" s="32"/>
      <c r="C85" s="33"/>
      <c r="D85" s="33"/>
      <c r="E85" s="175" t="str">
        <f>E7</f>
        <v>Nový objekt tělocvičny, základní školy Roztoky - Žalov</v>
      </c>
      <c r="F85" s="28"/>
      <c r="G85" s="28"/>
      <c r="H85" s="28"/>
      <c r="I85" s="33"/>
      <c r="J85" s="33"/>
      <c r="K85" s="33"/>
      <c r="L85" s="55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="2" customFormat="1" ht="12" customHeight="1">
      <c r="A86" s="31"/>
      <c r="B86" s="32"/>
      <c r="C86" s="28" t="s">
        <v>164</v>
      </c>
      <c r="D86" s="33"/>
      <c r="E86" s="33"/>
      <c r="F86" s="33"/>
      <c r="G86" s="33"/>
      <c r="H86" s="33"/>
      <c r="I86" s="33"/>
      <c r="J86" s="33"/>
      <c r="K86" s="33"/>
      <c r="L86" s="55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="2" customFormat="1" ht="16.5" customHeight="1">
      <c r="A87" s="31"/>
      <c r="B87" s="32"/>
      <c r="C87" s="33"/>
      <c r="D87" s="33"/>
      <c r="E87" s="68" t="str">
        <f>E9</f>
        <v>D.1.2c - Piloty</v>
      </c>
      <c r="F87" s="33"/>
      <c r="G87" s="33"/>
      <c r="H87" s="33"/>
      <c r="I87" s="33"/>
      <c r="J87" s="33"/>
      <c r="K87" s="33"/>
      <c r="L87" s="55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="2" customFormat="1" ht="6.96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55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="2" customFormat="1" ht="12" customHeight="1">
      <c r="A89" s="31"/>
      <c r="B89" s="32"/>
      <c r="C89" s="28" t="s">
        <v>18</v>
      </c>
      <c r="D89" s="33"/>
      <c r="E89" s="33"/>
      <c r="F89" s="25" t="str">
        <f>F12</f>
        <v>parc.č. 2990/9, 2994/2, k.ú. Žalov</v>
      </c>
      <c r="G89" s="33"/>
      <c r="H89" s="33"/>
      <c r="I89" s="28" t="s">
        <v>20</v>
      </c>
      <c r="J89" s="71" t="str">
        <f>IF(J12="","",J12)</f>
        <v>26. 3. 2021</v>
      </c>
      <c r="K89" s="33"/>
      <c r="L89" s="55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="2" customFormat="1" ht="6.96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55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="2" customFormat="1" ht="40.05" customHeight="1">
      <c r="A91" s="31"/>
      <c r="B91" s="32"/>
      <c r="C91" s="28" t="s">
        <v>22</v>
      </c>
      <c r="D91" s="33"/>
      <c r="E91" s="33"/>
      <c r="F91" s="25" t="str">
        <f>E15</f>
        <v>Město Roztoky, nám. 5 května 2, Roztoky</v>
      </c>
      <c r="G91" s="33"/>
      <c r="H91" s="33"/>
      <c r="I91" s="28" t="s">
        <v>29</v>
      </c>
      <c r="J91" s="29" t="str">
        <f>E21</f>
        <v>B.B.D. s.r.o., Rokycanova 30, 130 00, Praha 3</v>
      </c>
      <c r="K91" s="33"/>
      <c r="L91" s="55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="2" customFormat="1" ht="40.05" customHeight="1">
      <c r="A92" s="31"/>
      <c r="B92" s="32"/>
      <c r="C92" s="28" t="s">
        <v>27</v>
      </c>
      <c r="D92" s="33"/>
      <c r="E92" s="33"/>
      <c r="F92" s="25" t="str">
        <f>IF(E18="","",E18)</f>
        <v>bude vybrán</v>
      </c>
      <c r="G92" s="33"/>
      <c r="H92" s="33"/>
      <c r="I92" s="28" t="s">
        <v>33</v>
      </c>
      <c r="J92" s="29" t="str">
        <f>E24</f>
        <v>NASTA GROUP s.r.o., Za Sokolovnou 92, Zdiby</v>
      </c>
      <c r="K92" s="33"/>
      <c r="L92" s="55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="2" customFormat="1" ht="10.32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55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="2" customFormat="1" ht="29.28" customHeight="1">
      <c r="A94" s="31"/>
      <c r="B94" s="32"/>
      <c r="C94" s="176" t="s">
        <v>167</v>
      </c>
      <c r="D94" s="177"/>
      <c r="E94" s="177"/>
      <c r="F94" s="177"/>
      <c r="G94" s="177"/>
      <c r="H94" s="177"/>
      <c r="I94" s="177"/>
      <c r="J94" s="178" t="s">
        <v>168</v>
      </c>
      <c r="K94" s="177"/>
      <c r="L94" s="55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="2" customFormat="1" ht="10.32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55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="2" customFormat="1" ht="22.8" customHeight="1">
      <c r="A96" s="31"/>
      <c r="B96" s="32"/>
      <c r="C96" s="179" t="s">
        <v>169</v>
      </c>
      <c r="D96" s="33"/>
      <c r="E96" s="33"/>
      <c r="F96" s="33"/>
      <c r="G96" s="33"/>
      <c r="H96" s="33"/>
      <c r="I96" s="33"/>
      <c r="J96" s="102">
        <f>J117</f>
        <v>1360360</v>
      </c>
      <c r="K96" s="33"/>
      <c r="L96" s="55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170</v>
      </c>
    </row>
    <row r="97" s="9" customFormat="1" ht="24.96" customHeight="1">
      <c r="A97" s="9"/>
      <c r="B97" s="180"/>
      <c r="C97" s="181"/>
      <c r="D97" s="182" t="s">
        <v>1141</v>
      </c>
      <c r="E97" s="183"/>
      <c r="F97" s="183"/>
      <c r="G97" s="183"/>
      <c r="H97" s="183"/>
      <c r="I97" s="183"/>
      <c r="J97" s="184">
        <f>J118</f>
        <v>1360360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1"/>
      <c r="B98" s="32"/>
      <c r="C98" s="33"/>
      <c r="D98" s="33"/>
      <c r="E98" s="33"/>
      <c r="F98" s="33"/>
      <c r="G98" s="33"/>
      <c r="H98" s="33"/>
      <c r="I98" s="33"/>
      <c r="J98" s="33"/>
      <c r="K98" s="33"/>
      <c r="L98" s="55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</row>
    <row r="99" s="2" customFormat="1" ht="6.96" customHeight="1">
      <c r="A99" s="31"/>
      <c r="B99" s="58"/>
      <c r="C99" s="59"/>
      <c r="D99" s="59"/>
      <c r="E99" s="59"/>
      <c r="F99" s="59"/>
      <c r="G99" s="59"/>
      <c r="H99" s="59"/>
      <c r="I99" s="59"/>
      <c r="J99" s="59"/>
      <c r="K99" s="59"/>
      <c r="L99" s="55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3" s="2" customFormat="1" ht="6.96" customHeight="1">
      <c r="A103" s="31"/>
      <c r="B103" s="60"/>
      <c r="C103" s="61"/>
      <c r="D103" s="61"/>
      <c r="E103" s="61"/>
      <c r="F103" s="61"/>
      <c r="G103" s="61"/>
      <c r="H103" s="61"/>
      <c r="I103" s="61"/>
      <c r="J103" s="61"/>
      <c r="K103" s="61"/>
      <c r="L103" s="55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="2" customFormat="1" ht="24.96" customHeight="1">
      <c r="A104" s="31"/>
      <c r="B104" s="32"/>
      <c r="C104" s="22" t="s">
        <v>172</v>
      </c>
      <c r="D104" s="33"/>
      <c r="E104" s="33"/>
      <c r="F104" s="33"/>
      <c r="G104" s="33"/>
      <c r="H104" s="33"/>
      <c r="I104" s="33"/>
      <c r="J104" s="33"/>
      <c r="K104" s="33"/>
      <c r="L104" s="55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="2" customFormat="1" ht="6.96" customHeight="1">
      <c r="A105" s="31"/>
      <c r="B105" s="32"/>
      <c r="C105" s="33"/>
      <c r="D105" s="33"/>
      <c r="E105" s="33"/>
      <c r="F105" s="33"/>
      <c r="G105" s="33"/>
      <c r="H105" s="33"/>
      <c r="I105" s="33"/>
      <c r="J105" s="33"/>
      <c r="K105" s="33"/>
      <c r="L105" s="55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="2" customFormat="1" ht="12" customHeight="1">
      <c r="A106" s="31"/>
      <c r="B106" s="32"/>
      <c r="C106" s="28" t="s">
        <v>14</v>
      </c>
      <c r="D106" s="33"/>
      <c r="E106" s="33"/>
      <c r="F106" s="33"/>
      <c r="G106" s="33"/>
      <c r="H106" s="33"/>
      <c r="I106" s="33"/>
      <c r="J106" s="33"/>
      <c r="K106" s="33"/>
      <c r="L106" s="55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="2" customFormat="1" ht="16.5" customHeight="1">
      <c r="A107" s="31"/>
      <c r="B107" s="32"/>
      <c r="C107" s="33"/>
      <c r="D107" s="33"/>
      <c r="E107" s="175" t="str">
        <f>E7</f>
        <v>Nový objekt tělocvičny, základní školy Roztoky - Žalov</v>
      </c>
      <c r="F107" s="28"/>
      <c r="G107" s="28"/>
      <c r="H107" s="28"/>
      <c r="I107" s="33"/>
      <c r="J107" s="33"/>
      <c r="K107" s="33"/>
      <c r="L107" s="55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="2" customFormat="1" ht="12" customHeight="1">
      <c r="A108" s="31"/>
      <c r="B108" s="32"/>
      <c r="C108" s="28" t="s">
        <v>164</v>
      </c>
      <c r="D108" s="33"/>
      <c r="E108" s="33"/>
      <c r="F108" s="33"/>
      <c r="G108" s="33"/>
      <c r="H108" s="33"/>
      <c r="I108" s="33"/>
      <c r="J108" s="33"/>
      <c r="K108" s="33"/>
      <c r="L108" s="55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="2" customFormat="1" ht="16.5" customHeight="1">
      <c r="A109" s="31"/>
      <c r="B109" s="32"/>
      <c r="C109" s="33"/>
      <c r="D109" s="33"/>
      <c r="E109" s="68" t="str">
        <f>E9</f>
        <v>D.1.2c - Piloty</v>
      </c>
      <c r="F109" s="33"/>
      <c r="G109" s="33"/>
      <c r="H109" s="33"/>
      <c r="I109" s="33"/>
      <c r="J109" s="33"/>
      <c r="K109" s="33"/>
      <c r="L109" s="55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="2" customFormat="1" ht="6.96" customHeight="1">
      <c r="A110" s="31"/>
      <c r="B110" s="32"/>
      <c r="C110" s="33"/>
      <c r="D110" s="33"/>
      <c r="E110" s="33"/>
      <c r="F110" s="33"/>
      <c r="G110" s="33"/>
      <c r="H110" s="33"/>
      <c r="I110" s="33"/>
      <c r="J110" s="33"/>
      <c r="K110" s="33"/>
      <c r="L110" s="55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="2" customFormat="1" ht="12" customHeight="1">
      <c r="A111" s="31"/>
      <c r="B111" s="32"/>
      <c r="C111" s="28" t="s">
        <v>18</v>
      </c>
      <c r="D111" s="33"/>
      <c r="E111" s="33"/>
      <c r="F111" s="25" t="str">
        <f>F12</f>
        <v>parc.č. 2990/9, 2994/2, k.ú. Žalov</v>
      </c>
      <c r="G111" s="33"/>
      <c r="H111" s="33"/>
      <c r="I111" s="28" t="s">
        <v>20</v>
      </c>
      <c r="J111" s="71" t="str">
        <f>IF(J12="","",J12)</f>
        <v>26. 3. 2021</v>
      </c>
      <c r="K111" s="33"/>
      <c r="L111" s="55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="2" customFormat="1" ht="6.96" customHeight="1">
      <c r="A112" s="31"/>
      <c r="B112" s="32"/>
      <c r="C112" s="33"/>
      <c r="D112" s="33"/>
      <c r="E112" s="33"/>
      <c r="F112" s="33"/>
      <c r="G112" s="33"/>
      <c r="H112" s="33"/>
      <c r="I112" s="33"/>
      <c r="J112" s="33"/>
      <c r="K112" s="33"/>
      <c r="L112" s="55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="2" customFormat="1" ht="40.05" customHeight="1">
      <c r="A113" s="31"/>
      <c r="B113" s="32"/>
      <c r="C113" s="28" t="s">
        <v>22</v>
      </c>
      <c r="D113" s="33"/>
      <c r="E113" s="33"/>
      <c r="F113" s="25" t="str">
        <f>E15</f>
        <v>Město Roztoky, nám. 5 května 2, Roztoky</v>
      </c>
      <c r="G113" s="33"/>
      <c r="H113" s="33"/>
      <c r="I113" s="28" t="s">
        <v>29</v>
      </c>
      <c r="J113" s="29" t="str">
        <f>E21</f>
        <v>B.B.D. s.r.o., Rokycanova 30, 130 00, Praha 3</v>
      </c>
      <c r="K113" s="33"/>
      <c r="L113" s="55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="2" customFormat="1" ht="40.05" customHeight="1">
      <c r="A114" s="31"/>
      <c r="B114" s="32"/>
      <c r="C114" s="28" t="s">
        <v>27</v>
      </c>
      <c r="D114" s="33"/>
      <c r="E114" s="33"/>
      <c r="F114" s="25" t="str">
        <f>IF(E18="","",E18)</f>
        <v>bude vybrán</v>
      </c>
      <c r="G114" s="33"/>
      <c r="H114" s="33"/>
      <c r="I114" s="28" t="s">
        <v>33</v>
      </c>
      <c r="J114" s="29" t="str">
        <f>E24</f>
        <v>NASTA GROUP s.r.o., Za Sokolovnou 92, Zdiby</v>
      </c>
      <c r="K114" s="33"/>
      <c r="L114" s="55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="2" customFormat="1" ht="10.32" customHeight="1">
      <c r="A115" s="31"/>
      <c r="B115" s="32"/>
      <c r="C115" s="33"/>
      <c r="D115" s="33"/>
      <c r="E115" s="33"/>
      <c r="F115" s="33"/>
      <c r="G115" s="33"/>
      <c r="H115" s="33"/>
      <c r="I115" s="33"/>
      <c r="J115" s="33"/>
      <c r="K115" s="33"/>
      <c r="L115" s="55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="10" customFormat="1" ht="29.28" customHeight="1">
      <c r="A116" s="186"/>
      <c r="B116" s="187"/>
      <c r="C116" s="188" t="s">
        <v>173</v>
      </c>
      <c r="D116" s="189" t="s">
        <v>63</v>
      </c>
      <c r="E116" s="189" t="s">
        <v>59</v>
      </c>
      <c r="F116" s="189" t="s">
        <v>60</v>
      </c>
      <c r="G116" s="189" t="s">
        <v>174</v>
      </c>
      <c r="H116" s="189" t="s">
        <v>175</v>
      </c>
      <c r="I116" s="189" t="s">
        <v>176</v>
      </c>
      <c r="J116" s="190" t="s">
        <v>168</v>
      </c>
      <c r="K116" s="191" t="s">
        <v>177</v>
      </c>
      <c r="L116" s="192"/>
      <c r="M116" s="92" t="s">
        <v>1</v>
      </c>
      <c r="N116" s="93" t="s">
        <v>42</v>
      </c>
      <c r="O116" s="93" t="s">
        <v>178</v>
      </c>
      <c r="P116" s="93" t="s">
        <v>179</v>
      </c>
      <c r="Q116" s="93" t="s">
        <v>180</v>
      </c>
      <c r="R116" s="93" t="s">
        <v>181</v>
      </c>
      <c r="S116" s="93" t="s">
        <v>182</v>
      </c>
      <c r="T116" s="94" t="s">
        <v>183</v>
      </c>
      <c r="U116" s="186"/>
      <c r="V116" s="186"/>
      <c r="W116" s="186"/>
      <c r="X116" s="186"/>
      <c r="Y116" s="186"/>
      <c r="Z116" s="186"/>
      <c r="AA116" s="186"/>
      <c r="AB116" s="186"/>
      <c r="AC116" s="186"/>
      <c r="AD116" s="186"/>
      <c r="AE116" s="186"/>
    </row>
    <row r="117" s="2" customFormat="1" ht="22.8" customHeight="1">
      <c r="A117" s="31"/>
      <c r="B117" s="32"/>
      <c r="C117" s="99" t="s">
        <v>184</v>
      </c>
      <c r="D117" s="33"/>
      <c r="E117" s="33"/>
      <c r="F117" s="33"/>
      <c r="G117" s="33"/>
      <c r="H117" s="33"/>
      <c r="I117" s="33"/>
      <c r="J117" s="193">
        <f>BK117</f>
        <v>1360360</v>
      </c>
      <c r="K117" s="33"/>
      <c r="L117" s="37"/>
      <c r="M117" s="95"/>
      <c r="N117" s="194"/>
      <c r="O117" s="96"/>
      <c r="P117" s="195">
        <f>P118</f>
        <v>0</v>
      </c>
      <c r="Q117" s="96"/>
      <c r="R117" s="195">
        <f>R118</f>
        <v>0</v>
      </c>
      <c r="S117" s="96"/>
      <c r="T117" s="196">
        <f>T118</f>
        <v>0</v>
      </c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T117" s="16" t="s">
        <v>77</v>
      </c>
      <c r="AU117" s="16" t="s">
        <v>170</v>
      </c>
      <c r="BK117" s="197">
        <f>BK118</f>
        <v>1360360</v>
      </c>
    </row>
    <row r="118" s="11" customFormat="1" ht="25.92" customHeight="1">
      <c r="A118" s="11"/>
      <c r="B118" s="198"/>
      <c r="C118" s="199"/>
      <c r="D118" s="200" t="s">
        <v>77</v>
      </c>
      <c r="E118" s="201" t="s">
        <v>1142</v>
      </c>
      <c r="F118" s="201" t="s">
        <v>1143</v>
      </c>
      <c r="G118" s="199"/>
      <c r="H118" s="199"/>
      <c r="I118" s="199"/>
      <c r="J118" s="202">
        <f>BK118</f>
        <v>1360360</v>
      </c>
      <c r="K118" s="199"/>
      <c r="L118" s="203"/>
      <c r="M118" s="204"/>
      <c r="N118" s="205"/>
      <c r="O118" s="205"/>
      <c r="P118" s="206">
        <f>SUM(P119:P125)</f>
        <v>0</v>
      </c>
      <c r="Q118" s="205"/>
      <c r="R118" s="206">
        <f>SUM(R119:R125)</f>
        <v>0</v>
      </c>
      <c r="S118" s="205"/>
      <c r="T118" s="207">
        <f>SUM(T119:T125)</f>
        <v>0</v>
      </c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R118" s="208" t="s">
        <v>86</v>
      </c>
      <c r="AT118" s="209" t="s">
        <v>77</v>
      </c>
      <c r="AU118" s="209" t="s">
        <v>78</v>
      </c>
      <c r="AY118" s="208" t="s">
        <v>187</v>
      </c>
      <c r="BK118" s="210">
        <f>SUM(BK119:BK125)</f>
        <v>1360360</v>
      </c>
    </row>
    <row r="119" s="2" customFormat="1" ht="21.75" customHeight="1">
      <c r="A119" s="31"/>
      <c r="B119" s="32"/>
      <c r="C119" s="211" t="s">
        <v>86</v>
      </c>
      <c r="D119" s="211" t="s">
        <v>188</v>
      </c>
      <c r="E119" s="212" t="s">
        <v>1142</v>
      </c>
      <c r="F119" s="213" t="s">
        <v>1144</v>
      </c>
      <c r="G119" s="214" t="s">
        <v>237</v>
      </c>
      <c r="H119" s="215">
        <v>304</v>
      </c>
      <c r="I119" s="216">
        <v>1900</v>
      </c>
      <c r="J119" s="216">
        <f>ROUND(I119*H119,2)</f>
        <v>577600</v>
      </c>
      <c r="K119" s="217"/>
      <c r="L119" s="37"/>
      <c r="M119" s="218" t="s">
        <v>1</v>
      </c>
      <c r="N119" s="219" t="s">
        <v>43</v>
      </c>
      <c r="O119" s="220">
        <v>0</v>
      </c>
      <c r="P119" s="220">
        <f>O119*H119</f>
        <v>0</v>
      </c>
      <c r="Q119" s="220">
        <v>0</v>
      </c>
      <c r="R119" s="220">
        <f>Q119*H119</f>
        <v>0</v>
      </c>
      <c r="S119" s="220">
        <v>0</v>
      </c>
      <c r="T119" s="221">
        <f>S119*H119</f>
        <v>0</v>
      </c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R119" s="222" t="s">
        <v>204</v>
      </c>
      <c r="AT119" s="222" t="s">
        <v>188</v>
      </c>
      <c r="AU119" s="222" t="s">
        <v>86</v>
      </c>
      <c r="AY119" s="16" t="s">
        <v>187</v>
      </c>
      <c r="BE119" s="223">
        <f>IF(N119="základní",J119,0)</f>
        <v>577600</v>
      </c>
      <c r="BF119" s="223">
        <f>IF(N119="snížená",J119,0)</f>
        <v>0</v>
      </c>
      <c r="BG119" s="223">
        <f>IF(N119="zákl. přenesená",J119,0)</f>
        <v>0</v>
      </c>
      <c r="BH119" s="223">
        <f>IF(N119="sníž. přenesená",J119,0)</f>
        <v>0</v>
      </c>
      <c r="BI119" s="223">
        <f>IF(N119="nulová",J119,0)</f>
        <v>0</v>
      </c>
      <c r="BJ119" s="16" t="s">
        <v>86</v>
      </c>
      <c r="BK119" s="223">
        <f>ROUND(I119*H119,2)</f>
        <v>577600</v>
      </c>
      <c r="BL119" s="16" t="s">
        <v>204</v>
      </c>
      <c r="BM119" s="222" t="s">
        <v>1145</v>
      </c>
    </row>
    <row r="120" s="2" customFormat="1" ht="16.5" customHeight="1">
      <c r="A120" s="31"/>
      <c r="B120" s="32"/>
      <c r="C120" s="211" t="s">
        <v>88</v>
      </c>
      <c r="D120" s="211" t="s">
        <v>188</v>
      </c>
      <c r="E120" s="212" t="s">
        <v>1146</v>
      </c>
      <c r="F120" s="213" t="s">
        <v>1147</v>
      </c>
      <c r="G120" s="214" t="s">
        <v>237</v>
      </c>
      <c r="H120" s="215">
        <v>304</v>
      </c>
      <c r="I120" s="216">
        <v>1550</v>
      </c>
      <c r="J120" s="216">
        <f>ROUND(I120*H120,2)</f>
        <v>471200</v>
      </c>
      <c r="K120" s="217"/>
      <c r="L120" s="37"/>
      <c r="M120" s="218" t="s">
        <v>1</v>
      </c>
      <c r="N120" s="219" t="s">
        <v>43</v>
      </c>
      <c r="O120" s="220">
        <v>0</v>
      </c>
      <c r="P120" s="220">
        <f>O120*H120</f>
        <v>0</v>
      </c>
      <c r="Q120" s="220">
        <v>0</v>
      </c>
      <c r="R120" s="220">
        <f>Q120*H120</f>
        <v>0</v>
      </c>
      <c r="S120" s="220">
        <v>0</v>
      </c>
      <c r="T120" s="221">
        <f>S120*H120</f>
        <v>0</v>
      </c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R120" s="222" t="s">
        <v>204</v>
      </c>
      <c r="AT120" s="222" t="s">
        <v>188</v>
      </c>
      <c r="AU120" s="222" t="s">
        <v>86</v>
      </c>
      <c r="AY120" s="16" t="s">
        <v>187</v>
      </c>
      <c r="BE120" s="223">
        <f>IF(N120="základní",J120,0)</f>
        <v>471200</v>
      </c>
      <c r="BF120" s="223">
        <f>IF(N120="snížená",J120,0)</f>
        <v>0</v>
      </c>
      <c r="BG120" s="223">
        <f>IF(N120="zákl. přenesená",J120,0)</f>
        <v>0</v>
      </c>
      <c r="BH120" s="223">
        <f>IF(N120="sníž. přenesená",J120,0)</f>
        <v>0</v>
      </c>
      <c r="BI120" s="223">
        <f>IF(N120="nulová",J120,0)</f>
        <v>0</v>
      </c>
      <c r="BJ120" s="16" t="s">
        <v>86</v>
      </c>
      <c r="BK120" s="223">
        <f>ROUND(I120*H120,2)</f>
        <v>471200</v>
      </c>
      <c r="BL120" s="16" t="s">
        <v>204</v>
      </c>
      <c r="BM120" s="222" t="s">
        <v>1148</v>
      </c>
    </row>
    <row r="121" s="2" customFormat="1" ht="16.5" customHeight="1">
      <c r="A121" s="31"/>
      <c r="B121" s="32"/>
      <c r="C121" s="211" t="s">
        <v>199</v>
      </c>
      <c r="D121" s="211" t="s">
        <v>188</v>
      </c>
      <c r="E121" s="212" t="s">
        <v>1149</v>
      </c>
      <c r="F121" s="213" t="s">
        <v>1150</v>
      </c>
      <c r="G121" s="214" t="s">
        <v>224</v>
      </c>
      <c r="H121" s="215">
        <v>3.8660000000000001</v>
      </c>
      <c r="I121" s="216">
        <v>35000</v>
      </c>
      <c r="J121" s="216">
        <f>ROUND(I121*H121,2)</f>
        <v>135310</v>
      </c>
      <c r="K121" s="217"/>
      <c r="L121" s="37"/>
      <c r="M121" s="218" t="s">
        <v>1</v>
      </c>
      <c r="N121" s="219" t="s">
        <v>43</v>
      </c>
      <c r="O121" s="220">
        <v>0</v>
      </c>
      <c r="P121" s="220">
        <f>O121*H121</f>
        <v>0</v>
      </c>
      <c r="Q121" s="220">
        <v>0</v>
      </c>
      <c r="R121" s="220">
        <f>Q121*H121</f>
        <v>0</v>
      </c>
      <c r="S121" s="220">
        <v>0</v>
      </c>
      <c r="T121" s="221">
        <f>S121*H121</f>
        <v>0</v>
      </c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R121" s="222" t="s">
        <v>204</v>
      </c>
      <c r="AT121" s="222" t="s">
        <v>188</v>
      </c>
      <c r="AU121" s="222" t="s">
        <v>86</v>
      </c>
      <c r="AY121" s="16" t="s">
        <v>187</v>
      </c>
      <c r="BE121" s="223">
        <f>IF(N121="základní",J121,0)</f>
        <v>135310</v>
      </c>
      <c r="BF121" s="223">
        <f>IF(N121="snížená",J121,0)</f>
        <v>0</v>
      </c>
      <c r="BG121" s="223">
        <f>IF(N121="zákl. přenesená",J121,0)</f>
        <v>0</v>
      </c>
      <c r="BH121" s="223">
        <f>IF(N121="sníž. přenesená",J121,0)</f>
        <v>0</v>
      </c>
      <c r="BI121" s="223">
        <f>IF(N121="nulová",J121,0)</f>
        <v>0</v>
      </c>
      <c r="BJ121" s="16" t="s">
        <v>86</v>
      </c>
      <c r="BK121" s="223">
        <f>ROUND(I121*H121,2)</f>
        <v>135310</v>
      </c>
      <c r="BL121" s="16" t="s">
        <v>204</v>
      </c>
      <c r="BM121" s="222" t="s">
        <v>1151</v>
      </c>
    </row>
    <row r="122" s="12" customFormat="1">
      <c r="A122" s="12"/>
      <c r="B122" s="232"/>
      <c r="C122" s="233"/>
      <c r="D122" s="224" t="s">
        <v>226</v>
      </c>
      <c r="E122" s="241" t="s">
        <v>1</v>
      </c>
      <c r="F122" s="234" t="s">
        <v>1152</v>
      </c>
      <c r="G122" s="233"/>
      <c r="H122" s="235">
        <v>3.8660000000000001</v>
      </c>
      <c r="I122" s="233"/>
      <c r="J122" s="233"/>
      <c r="K122" s="233"/>
      <c r="L122" s="236"/>
      <c r="M122" s="237"/>
      <c r="N122" s="238"/>
      <c r="O122" s="238"/>
      <c r="P122" s="238"/>
      <c r="Q122" s="238"/>
      <c r="R122" s="238"/>
      <c r="S122" s="238"/>
      <c r="T122" s="239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T122" s="240" t="s">
        <v>226</v>
      </c>
      <c r="AU122" s="240" t="s">
        <v>86</v>
      </c>
      <c r="AV122" s="12" t="s">
        <v>88</v>
      </c>
      <c r="AW122" s="12" t="s">
        <v>32</v>
      </c>
      <c r="AX122" s="12" t="s">
        <v>86</v>
      </c>
      <c r="AY122" s="240" t="s">
        <v>187</v>
      </c>
    </row>
    <row r="123" s="2" customFormat="1" ht="16.5" customHeight="1">
      <c r="A123" s="31"/>
      <c r="B123" s="32"/>
      <c r="C123" s="211" t="s">
        <v>204</v>
      </c>
      <c r="D123" s="211" t="s">
        <v>188</v>
      </c>
      <c r="E123" s="212" t="s">
        <v>1153</v>
      </c>
      <c r="F123" s="213" t="s">
        <v>1154</v>
      </c>
      <c r="G123" s="214" t="s">
        <v>401</v>
      </c>
      <c r="H123" s="215">
        <v>47</v>
      </c>
      <c r="I123" s="216">
        <v>750</v>
      </c>
      <c r="J123" s="216">
        <f>ROUND(I123*H123,2)</f>
        <v>35250</v>
      </c>
      <c r="K123" s="217"/>
      <c r="L123" s="37"/>
      <c r="M123" s="218" t="s">
        <v>1</v>
      </c>
      <c r="N123" s="219" t="s">
        <v>43</v>
      </c>
      <c r="O123" s="220">
        <v>0</v>
      </c>
      <c r="P123" s="220">
        <f>O123*H123</f>
        <v>0</v>
      </c>
      <c r="Q123" s="220">
        <v>0</v>
      </c>
      <c r="R123" s="220">
        <f>Q123*H123</f>
        <v>0</v>
      </c>
      <c r="S123" s="220">
        <v>0</v>
      </c>
      <c r="T123" s="221">
        <f>S123*H123</f>
        <v>0</v>
      </c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R123" s="222" t="s">
        <v>204</v>
      </c>
      <c r="AT123" s="222" t="s">
        <v>188</v>
      </c>
      <c r="AU123" s="222" t="s">
        <v>86</v>
      </c>
      <c r="AY123" s="16" t="s">
        <v>187</v>
      </c>
      <c r="BE123" s="223">
        <f>IF(N123="základní",J123,0)</f>
        <v>35250</v>
      </c>
      <c r="BF123" s="223">
        <f>IF(N123="snížená",J123,0)</f>
        <v>0</v>
      </c>
      <c r="BG123" s="223">
        <f>IF(N123="zákl. přenesená",J123,0)</f>
        <v>0</v>
      </c>
      <c r="BH123" s="223">
        <f>IF(N123="sníž. přenesená",J123,0)</f>
        <v>0</v>
      </c>
      <c r="BI123" s="223">
        <f>IF(N123="nulová",J123,0)</f>
        <v>0</v>
      </c>
      <c r="BJ123" s="16" t="s">
        <v>86</v>
      </c>
      <c r="BK123" s="223">
        <f>ROUND(I123*H123,2)</f>
        <v>35250</v>
      </c>
      <c r="BL123" s="16" t="s">
        <v>204</v>
      </c>
      <c r="BM123" s="222" t="s">
        <v>1155</v>
      </c>
    </row>
    <row r="124" s="2" customFormat="1" ht="21.75" customHeight="1">
      <c r="A124" s="31"/>
      <c r="B124" s="32"/>
      <c r="C124" s="211" t="s">
        <v>186</v>
      </c>
      <c r="D124" s="211" t="s">
        <v>188</v>
      </c>
      <c r="E124" s="212" t="s">
        <v>1156</v>
      </c>
      <c r="F124" s="213" t="s">
        <v>1157</v>
      </c>
      <c r="G124" s="214" t="s">
        <v>401</v>
      </c>
      <c r="H124" s="215">
        <v>47</v>
      </c>
      <c r="I124" s="216">
        <v>1000</v>
      </c>
      <c r="J124" s="216">
        <f>ROUND(I124*H124,2)</f>
        <v>47000</v>
      </c>
      <c r="K124" s="217"/>
      <c r="L124" s="37"/>
      <c r="M124" s="218" t="s">
        <v>1</v>
      </c>
      <c r="N124" s="219" t="s">
        <v>43</v>
      </c>
      <c r="O124" s="220">
        <v>0</v>
      </c>
      <c r="P124" s="220">
        <f>O124*H124</f>
        <v>0</v>
      </c>
      <c r="Q124" s="220">
        <v>0</v>
      </c>
      <c r="R124" s="220">
        <f>Q124*H124</f>
        <v>0</v>
      </c>
      <c r="S124" s="220">
        <v>0</v>
      </c>
      <c r="T124" s="221">
        <f>S124*H124</f>
        <v>0</v>
      </c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R124" s="222" t="s">
        <v>204</v>
      </c>
      <c r="AT124" s="222" t="s">
        <v>188</v>
      </c>
      <c r="AU124" s="222" t="s">
        <v>86</v>
      </c>
      <c r="AY124" s="16" t="s">
        <v>187</v>
      </c>
      <c r="BE124" s="223">
        <f>IF(N124="základní",J124,0)</f>
        <v>47000</v>
      </c>
      <c r="BF124" s="223">
        <f>IF(N124="snížená",J124,0)</f>
        <v>0</v>
      </c>
      <c r="BG124" s="223">
        <f>IF(N124="zákl. přenesená",J124,0)</f>
        <v>0</v>
      </c>
      <c r="BH124" s="223">
        <f>IF(N124="sníž. přenesená",J124,0)</f>
        <v>0</v>
      </c>
      <c r="BI124" s="223">
        <f>IF(N124="nulová",J124,0)</f>
        <v>0</v>
      </c>
      <c r="BJ124" s="16" t="s">
        <v>86</v>
      </c>
      <c r="BK124" s="223">
        <f>ROUND(I124*H124,2)</f>
        <v>47000</v>
      </c>
      <c r="BL124" s="16" t="s">
        <v>204</v>
      </c>
      <c r="BM124" s="222" t="s">
        <v>1158</v>
      </c>
    </row>
    <row r="125" s="2" customFormat="1" ht="16.5" customHeight="1">
      <c r="A125" s="31"/>
      <c r="B125" s="32"/>
      <c r="C125" s="211" t="s">
        <v>234</v>
      </c>
      <c r="D125" s="211" t="s">
        <v>188</v>
      </c>
      <c r="E125" s="212" t="s">
        <v>1159</v>
      </c>
      <c r="F125" s="213" t="s">
        <v>1160</v>
      </c>
      <c r="G125" s="214" t="s">
        <v>401</v>
      </c>
      <c r="H125" s="215">
        <v>47</v>
      </c>
      <c r="I125" s="216">
        <v>2000</v>
      </c>
      <c r="J125" s="216">
        <f>ROUND(I125*H125,2)</f>
        <v>94000</v>
      </c>
      <c r="K125" s="217"/>
      <c r="L125" s="37"/>
      <c r="M125" s="228" t="s">
        <v>1</v>
      </c>
      <c r="N125" s="229" t="s">
        <v>43</v>
      </c>
      <c r="O125" s="230">
        <v>0</v>
      </c>
      <c r="P125" s="230">
        <f>O125*H125</f>
        <v>0</v>
      </c>
      <c r="Q125" s="230">
        <v>0</v>
      </c>
      <c r="R125" s="230">
        <f>Q125*H125</f>
        <v>0</v>
      </c>
      <c r="S125" s="230">
        <v>0</v>
      </c>
      <c r="T125" s="231">
        <f>S125*H125</f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222" t="s">
        <v>204</v>
      </c>
      <c r="AT125" s="222" t="s">
        <v>188</v>
      </c>
      <c r="AU125" s="222" t="s">
        <v>86</v>
      </c>
      <c r="AY125" s="16" t="s">
        <v>187</v>
      </c>
      <c r="BE125" s="223">
        <f>IF(N125="základní",J125,0)</f>
        <v>94000</v>
      </c>
      <c r="BF125" s="223">
        <f>IF(N125="snížená",J125,0)</f>
        <v>0</v>
      </c>
      <c r="BG125" s="223">
        <f>IF(N125="zákl. přenesená",J125,0)</f>
        <v>0</v>
      </c>
      <c r="BH125" s="223">
        <f>IF(N125="sníž. přenesená",J125,0)</f>
        <v>0</v>
      </c>
      <c r="BI125" s="223">
        <f>IF(N125="nulová",J125,0)</f>
        <v>0</v>
      </c>
      <c r="BJ125" s="16" t="s">
        <v>86</v>
      </c>
      <c r="BK125" s="223">
        <f>ROUND(I125*H125,2)</f>
        <v>94000</v>
      </c>
      <c r="BL125" s="16" t="s">
        <v>204</v>
      </c>
      <c r="BM125" s="222" t="s">
        <v>1161</v>
      </c>
    </row>
    <row r="126" s="2" customFormat="1" ht="6.96" customHeight="1">
      <c r="A126" s="31"/>
      <c r="B126" s="58"/>
      <c r="C126" s="59"/>
      <c r="D126" s="59"/>
      <c r="E126" s="59"/>
      <c r="F126" s="59"/>
      <c r="G126" s="59"/>
      <c r="H126" s="59"/>
      <c r="I126" s="59"/>
      <c r="J126" s="59"/>
      <c r="K126" s="59"/>
      <c r="L126" s="37"/>
      <c r="M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</sheetData>
  <sheetProtection sheet="1" autoFilter="0" formatColumns="0" formatRows="0" objects="1" scenarios="1" spinCount="100000" saltValue="+d5+uspDrQh7TIVZc/5UnPBWgXiF30QnJx9tgE/Voxqz9tEq0wg1WVkgMKeqP6ZowhgdMGIc/C47fgxF92oJqw==" hashValue="qBJX3deia9igHJKNGAGiH454A7+iyDJd6Dlv1wVSXjNwaAs/tDgV6UUZMfojqJP3XaFukF7xocQSvOrJDoag7w==" algorithmName="SHA-512" password="CC35"/>
  <autoFilter ref="C116:K125"/>
  <mergeCells count="8">
    <mergeCell ref="E7:H7"/>
    <mergeCell ref="E9:H9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21"/>
    </row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129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19"/>
      <c r="AT3" s="16" t="s">
        <v>88</v>
      </c>
    </row>
    <row r="4" hidden="1" s="1" customFormat="1" ht="24.96" customHeight="1">
      <c r="B4" s="19"/>
      <c r="D4" s="140" t="s">
        <v>163</v>
      </c>
      <c r="L4" s="19"/>
      <c r="M4" s="141" t="s">
        <v>10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42" t="s">
        <v>14</v>
      </c>
      <c r="L6" s="19"/>
    </row>
    <row r="7" hidden="1" s="1" customFormat="1" ht="16.5" customHeight="1">
      <c r="B7" s="19"/>
      <c r="E7" s="143" t="str">
        <f>'Rekapitulace stavby'!K6</f>
        <v>Nový objekt tělocvičny, základní školy Roztoky - Žalov</v>
      </c>
      <c r="F7" s="142"/>
      <c r="G7" s="142"/>
      <c r="H7" s="142"/>
      <c r="L7" s="19"/>
    </row>
    <row r="8" hidden="1" s="2" customFormat="1" ht="12" customHeight="1">
      <c r="A8" s="31"/>
      <c r="B8" s="37"/>
      <c r="C8" s="31"/>
      <c r="D8" s="142" t="s">
        <v>164</v>
      </c>
      <c r="E8" s="31"/>
      <c r="F8" s="31"/>
      <c r="G8" s="31"/>
      <c r="H8" s="31"/>
      <c r="I8" s="31"/>
      <c r="J8" s="31"/>
      <c r="K8" s="31"/>
      <c r="L8" s="55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hidden="1" s="2" customFormat="1" ht="16.5" customHeight="1">
      <c r="A9" s="31"/>
      <c r="B9" s="37"/>
      <c r="C9" s="31"/>
      <c r="D9" s="31"/>
      <c r="E9" s="144" t="s">
        <v>1162</v>
      </c>
      <c r="F9" s="31"/>
      <c r="G9" s="31"/>
      <c r="H9" s="31"/>
      <c r="I9" s="31"/>
      <c r="J9" s="31"/>
      <c r="K9" s="31"/>
      <c r="L9" s="55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hidden="1" s="2" customFormat="1">
      <c r="A10" s="31"/>
      <c r="B10" s="37"/>
      <c r="C10" s="31"/>
      <c r="D10" s="31"/>
      <c r="E10" s="31"/>
      <c r="F10" s="31"/>
      <c r="G10" s="31"/>
      <c r="H10" s="31"/>
      <c r="I10" s="31"/>
      <c r="J10" s="31"/>
      <c r="K10" s="31"/>
      <c r="L10" s="55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hidden="1" s="2" customFormat="1" ht="12" customHeight="1">
      <c r="A11" s="31"/>
      <c r="B11" s="37"/>
      <c r="C11" s="31"/>
      <c r="D11" s="142" t="s">
        <v>16</v>
      </c>
      <c r="E11" s="31"/>
      <c r="F11" s="133" t="s">
        <v>1</v>
      </c>
      <c r="G11" s="31"/>
      <c r="H11" s="31"/>
      <c r="I11" s="142" t="s">
        <v>17</v>
      </c>
      <c r="J11" s="133" t="s">
        <v>1</v>
      </c>
      <c r="K11" s="31"/>
      <c r="L11" s="55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hidden="1" s="2" customFormat="1" ht="12" customHeight="1">
      <c r="A12" s="31"/>
      <c r="B12" s="37"/>
      <c r="C12" s="31"/>
      <c r="D12" s="142" t="s">
        <v>18</v>
      </c>
      <c r="E12" s="31"/>
      <c r="F12" s="133" t="s">
        <v>19</v>
      </c>
      <c r="G12" s="31"/>
      <c r="H12" s="31"/>
      <c r="I12" s="142" t="s">
        <v>20</v>
      </c>
      <c r="J12" s="145" t="str">
        <f>'Rekapitulace stavby'!AN8</f>
        <v>26. 3. 2021</v>
      </c>
      <c r="K12" s="31"/>
      <c r="L12" s="55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hidden="1" s="2" customFormat="1" ht="10.8" customHeight="1">
      <c r="A13" s="31"/>
      <c r="B13" s="37"/>
      <c r="C13" s="31"/>
      <c r="D13" s="31"/>
      <c r="E13" s="31"/>
      <c r="F13" s="31"/>
      <c r="G13" s="31"/>
      <c r="H13" s="31"/>
      <c r="I13" s="31"/>
      <c r="J13" s="31"/>
      <c r="K13" s="31"/>
      <c r="L13" s="55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hidden="1" s="2" customFormat="1" ht="12" customHeight="1">
      <c r="A14" s="31"/>
      <c r="B14" s="37"/>
      <c r="C14" s="31"/>
      <c r="D14" s="142" t="s">
        <v>22</v>
      </c>
      <c r="E14" s="31"/>
      <c r="F14" s="31"/>
      <c r="G14" s="31"/>
      <c r="H14" s="31"/>
      <c r="I14" s="142" t="s">
        <v>23</v>
      </c>
      <c r="J14" s="133" t="s">
        <v>24</v>
      </c>
      <c r="K14" s="31"/>
      <c r="L14" s="55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hidden="1" s="2" customFormat="1" ht="18" customHeight="1">
      <c r="A15" s="31"/>
      <c r="B15" s="37"/>
      <c r="C15" s="31"/>
      <c r="D15" s="31"/>
      <c r="E15" s="133" t="s">
        <v>25</v>
      </c>
      <c r="F15" s="31"/>
      <c r="G15" s="31"/>
      <c r="H15" s="31"/>
      <c r="I15" s="142" t="s">
        <v>26</v>
      </c>
      <c r="J15" s="133" t="s">
        <v>1</v>
      </c>
      <c r="K15" s="31"/>
      <c r="L15" s="55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hidden="1" s="2" customFormat="1" ht="6.96" customHeight="1">
      <c r="A16" s="31"/>
      <c r="B16" s="37"/>
      <c r="C16" s="31"/>
      <c r="D16" s="31"/>
      <c r="E16" s="31"/>
      <c r="F16" s="31"/>
      <c r="G16" s="31"/>
      <c r="H16" s="31"/>
      <c r="I16" s="31"/>
      <c r="J16" s="31"/>
      <c r="K16" s="31"/>
      <c r="L16" s="55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hidden="1" s="2" customFormat="1" ht="12" customHeight="1">
      <c r="A17" s="31"/>
      <c r="B17" s="37"/>
      <c r="C17" s="31"/>
      <c r="D17" s="142" t="s">
        <v>27</v>
      </c>
      <c r="E17" s="31"/>
      <c r="F17" s="31"/>
      <c r="G17" s="31"/>
      <c r="H17" s="31"/>
      <c r="I17" s="142" t="s">
        <v>23</v>
      </c>
      <c r="J17" s="133" t="s">
        <v>1</v>
      </c>
      <c r="K17" s="31"/>
      <c r="L17" s="55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hidden="1" s="2" customFormat="1" ht="18" customHeight="1">
      <c r="A18" s="31"/>
      <c r="B18" s="37"/>
      <c r="C18" s="31"/>
      <c r="D18" s="31"/>
      <c r="E18" s="133" t="s">
        <v>28</v>
      </c>
      <c r="F18" s="31"/>
      <c r="G18" s="31"/>
      <c r="H18" s="31"/>
      <c r="I18" s="142" t="s">
        <v>26</v>
      </c>
      <c r="J18" s="133" t="s">
        <v>1</v>
      </c>
      <c r="K18" s="31"/>
      <c r="L18" s="55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hidden="1" s="2" customFormat="1" ht="6.96" customHeight="1">
      <c r="A19" s="31"/>
      <c r="B19" s="37"/>
      <c r="C19" s="31"/>
      <c r="D19" s="31"/>
      <c r="E19" s="31"/>
      <c r="F19" s="31"/>
      <c r="G19" s="31"/>
      <c r="H19" s="31"/>
      <c r="I19" s="31"/>
      <c r="J19" s="31"/>
      <c r="K19" s="31"/>
      <c r="L19" s="55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hidden="1" s="2" customFormat="1" ht="12" customHeight="1">
      <c r="A20" s="31"/>
      <c r="B20" s="37"/>
      <c r="C20" s="31"/>
      <c r="D20" s="142" t="s">
        <v>29</v>
      </c>
      <c r="E20" s="31"/>
      <c r="F20" s="31"/>
      <c r="G20" s="31"/>
      <c r="H20" s="31"/>
      <c r="I20" s="142" t="s">
        <v>23</v>
      </c>
      <c r="J20" s="133" t="s">
        <v>30</v>
      </c>
      <c r="K20" s="31"/>
      <c r="L20" s="55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hidden="1" s="2" customFormat="1" ht="18" customHeight="1">
      <c r="A21" s="31"/>
      <c r="B21" s="37"/>
      <c r="C21" s="31"/>
      <c r="D21" s="31"/>
      <c r="E21" s="133" t="s">
        <v>31</v>
      </c>
      <c r="F21" s="31"/>
      <c r="G21" s="31"/>
      <c r="H21" s="31"/>
      <c r="I21" s="142" t="s">
        <v>26</v>
      </c>
      <c r="J21" s="133" t="s">
        <v>1</v>
      </c>
      <c r="K21" s="31"/>
      <c r="L21" s="55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hidden="1" s="2" customFormat="1" ht="6.96" customHeight="1">
      <c r="A22" s="31"/>
      <c r="B22" s="37"/>
      <c r="C22" s="31"/>
      <c r="D22" s="31"/>
      <c r="E22" s="31"/>
      <c r="F22" s="31"/>
      <c r="G22" s="31"/>
      <c r="H22" s="31"/>
      <c r="I22" s="31"/>
      <c r="J22" s="31"/>
      <c r="K22" s="31"/>
      <c r="L22" s="55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hidden="1" s="2" customFormat="1" ht="12" customHeight="1">
      <c r="A23" s="31"/>
      <c r="B23" s="37"/>
      <c r="C23" s="31"/>
      <c r="D23" s="142" t="s">
        <v>33</v>
      </c>
      <c r="E23" s="31"/>
      <c r="F23" s="31"/>
      <c r="G23" s="31"/>
      <c r="H23" s="31"/>
      <c r="I23" s="142" t="s">
        <v>23</v>
      </c>
      <c r="J23" s="133" t="s">
        <v>34</v>
      </c>
      <c r="K23" s="31"/>
      <c r="L23" s="55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hidden="1" s="2" customFormat="1" ht="18" customHeight="1">
      <c r="A24" s="31"/>
      <c r="B24" s="37"/>
      <c r="C24" s="31"/>
      <c r="D24" s="31"/>
      <c r="E24" s="133" t="s">
        <v>35</v>
      </c>
      <c r="F24" s="31"/>
      <c r="G24" s="31"/>
      <c r="H24" s="31"/>
      <c r="I24" s="142" t="s">
        <v>26</v>
      </c>
      <c r="J24" s="133" t="s">
        <v>1</v>
      </c>
      <c r="K24" s="31"/>
      <c r="L24" s="55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hidden="1" s="2" customFormat="1" ht="6.96" customHeight="1">
      <c r="A25" s="31"/>
      <c r="B25" s="37"/>
      <c r="C25" s="31"/>
      <c r="D25" s="31"/>
      <c r="E25" s="31"/>
      <c r="F25" s="31"/>
      <c r="G25" s="31"/>
      <c r="H25" s="31"/>
      <c r="I25" s="31"/>
      <c r="J25" s="31"/>
      <c r="K25" s="31"/>
      <c r="L25" s="55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hidden="1" s="2" customFormat="1" ht="12" customHeight="1">
      <c r="A26" s="31"/>
      <c r="B26" s="37"/>
      <c r="C26" s="31"/>
      <c r="D26" s="142" t="s">
        <v>36</v>
      </c>
      <c r="E26" s="31"/>
      <c r="F26" s="31"/>
      <c r="G26" s="31"/>
      <c r="H26" s="31"/>
      <c r="I26" s="31"/>
      <c r="J26" s="31"/>
      <c r="K26" s="31"/>
      <c r="L26" s="55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hidden="1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hidden="1" s="2" customFormat="1" ht="6.96" customHeight="1">
      <c r="A28" s="31"/>
      <c r="B28" s="37"/>
      <c r="C28" s="31"/>
      <c r="D28" s="31"/>
      <c r="E28" s="31"/>
      <c r="F28" s="31"/>
      <c r="G28" s="31"/>
      <c r="H28" s="31"/>
      <c r="I28" s="31"/>
      <c r="J28" s="31"/>
      <c r="K28" s="31"/>
      <c r="L28" s="55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hidden="1" s="2" customFormat="1" ht="6.96" customHeight="1">
      <c r="A29" s="31"/>
      <c r="B29" s="37"/>
      <c r="C29" s="31"/>
      <c r="D29" s="150"/>
      <c r="E29" s="150"/>
      <c r="F29" s="150"/>
      <c r="G29" s="150"/>
      <c r="H29" s="150"/>
      <c r="I29" s="150"/>
      <c r="J29" s="150"/>
      <c r="K29" s="150"/>
      <c r="L29" s="55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hidden="1" s="2" customFormat="1" ht="25.44" customHeight="1">
      <c r="A30" s="31"/>
      <c r="B30" s="37"/>
      <c r="C30" s="31"/>
      <c r="D30" s="151" t="s">
        <v>38</v>
      </c>
      <c r="E30" s="31"/>
      <c r="F30" s="31"/>
      <c r="G30" s="31"/>
      <c r="H30" s="31"/>
      <c r="I30" s="31"/>
      <c r="J30" s="152">
        <f>ROUND(J118, 2)</f>
        <v>33500</v>
      </c>
      <c r="K30" s="31"/>
      <c r="L30" s="55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hidden="1" s="2" customFormat="1" ht="6.96" customHeight="1">
      <c r="A31" s="31"/>
      <c r="B31" s="37"/>
      <c r="C31" s="31"/>
      <c r="D31" s="150"/>
      <c r="E31" s="150"/>
      <c r="F31" s="150"/>
      <c r="G31" s="150"/>
      <c r="H31" s="150"/>
      <c r="I31" s="150"/>
      <c r="J31" s="150"/>
      <c r="K31" s="150"/>
      <c r="L31" s="55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hidden="1" s="2" customFormat="1" ht="14.4" customHeight="1">
      <c r="A32" s="31"/>
      <c r="B32" s="37"/>
      <c r="C32" s="31"/>
      <c r="D32" s="31"/>
      <c r="E32" s="31"/>
      <c r="F32" s="153" t="s">
        <v>40</v>
      </c>
      <c r="G32" s="31"/>
      <c r="H32" s="31"/>
      <c r="I32" s="153" t="s">
        <v>39</v>
      </c>
      <c r="J32" s="153" t="s">
        <v>41</v>
      </c>
      <c r="K32" s="31"/>
      <c r="L32" s="55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hidden="1" s="2" customFormat="1" ht="14.4" customHeight="1">
      <c r="A33" s="31"/>
      <c r="B33" s="37"/>
      <c r="C33" s="31"/>
      <c r="D33" s="154" t="s">
        <v>42</v>
      </c>
      <c r="E33" s="142" t="s">
        <v>43</v>
      </c>
      <c r="F33" s="155">
        <f>ROUND((SUM(BE118:BE123)),  2)</f>
        <v>33500</v>
      </c>
      <c r="G33" s="31"/>
      <c r="H33" s="31"/>
      <c r="I33" s="156">
        <v>0.20999999999999999</v>
      </c>
      <c r="J33" s="155">
        <f>ROUND(((SUM(BE118:BE123))*I33),  2)</f>
        <v>7035</v>
      </c>
      <c r="K33" s="31"/>
      <c r="L33" s="55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hidden="1" s="2" customFormat="1" ht="14.4" customHeight="1">
      <c r="A34" s="31"/>
      <c r="B34" s="37"/>
      <c r="C34" s="31"/>
      <c r="D34" s="31"/>
      <c r="E34" s="142" t="s">
        <v>44</v>
      </c>
      <c r="F34" s="155">
        <f>ROUND((SUM(BF118:BF123)),  2)</f>
        <v>0</v>
      </c>
      <c r="G34" s="31"/>
      <c r="H34" s="31"/>
      <c r="I34" s="156">
        <v>0.14999999999999999</v>
      </c>
      <c r="J34" s="155">
        <f>ROUND(((SUM(BF118:BF123))*I34),  2)</f>
        <v>0</v>
      </c>
      <c r="K34" s="31"/>
      <c r="L34" s="55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hidden="1" s="2" customFormat="1" ht="14.4" customHeight="1">
      <c r="A35" s="31"/>
      <c r="B35" s="37"/>
      <c r="C35" s="31"/>
      <c r="D35" s="31"/>
      <c r="E35" s="142" t="s">
        <v>45</v>
      </c>
      <c r="F35" s="155">
        <f>ROUND((SUM(BG118:BG123)),  2)</f>
        <v>0</v>
      </c>
      <c r="G35" s="31"/>
      <c r="H35" s="31"/>
      <c r="I35" s="156">
        <v>0.20999999999999999</v>
      </c>
      <c r="J35" s="155">
        <f>0</f>
        <v>0</v>
      </c>
      <c r="K35" s="31"/>
      <c r="L35" s="55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hidden="1" s="2" customFormat="1" ht="14.4" customHeight="1">
      <c r="A36" s="31"/>
      <c r="B36" s="37"/>
      <c r="C36" s="31"/>
      <c r="D36" s="31"/>
      <c r="E36" s="142" t="s">
        <v>46</v>
      </c>
      <c r="F36" s="155">
        <f>ROUND((SUM(BH118:BH123)),  2)</f>
        <v>0</v>
      </c>
      <c r="G36" s="31"/>
      <c r="H36" s="31"/>
      <c r="I36" s="156">
        <v>0.14999999999999999</v>
      </c>
      <c r="J36" s="155">
        <f>0</f>
        <v>0</v>
      </c>
      <c r="K36" s="31"/>
      <c r="L36" s="55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hidden="1" s="2" customFormat="1" ht="14.4" customHeight="1">
      <c r="A37" s="31"/>
      <c r="B37" s="37"/>
      <c r="C37" s="31"/>
      <c r="D37" s="31"/>
      <c r="E37" s="142" t="s">
        <v>47</v>
      </c>
      <c r="F37" s="155">
        <f>ROUND((SUM(BI118:BI123)),  2)</f>
        <v>0</v>
      </c>
      <c r="G37" s="31"/>
      <c r="H37" s="31"/>
      <c r="I37" s="156">
        <v>0</v>
      </c>
      <c r="J37" s="155">
        <f>0</f>
        <v>0</v>
      </c>
      <c r="K37" s="31"/>
      <c r="L37" s="55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hidden="1" s="2" customFormat="1" ht="6.96" customHeight="1">
      <c r="A38" s="31"/>
      <c r="B38" s="37"/>
      <c r="C38" s="31"/>
      <c r="D38" s="31"/>
      <c r="E38" s="31"/>
      <c r="F38" s="31"/>
      <c r="G38" s="31"/>
      <c r="H38" s="31"/>
      <c r="I38" s="31"/>
      <c r="J38" s="31"/>
      <c r="K38" s="31"/>
      <c r="L38" s="55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hidden="1" s="2" customFormat="1" ht="25.44" customHeight="1">
      <c r="A39" s="31"/>
      <c r="B39" s="37"/>
      <c r="C39" s="157"/>
      <c r="D39" s="158" t="s">
        <v>48</v>
      </c>
      <c r="E39" s="159"/>
      <c r="F39" s="159"/>
      <c r="G39" s="160" t="s">
        <v>49</v>
      </c>
      <c r="H39" s="161" t="s">
        <v>50</v>
      </c>
      <c r="I39" s="159"/>
      <c r="J39" s="162">
        <f>SUM(J30:J37)</f>
        <v>40535</v>
      </c>
      <c r="K39" s="163"/>
      <c r="L39" s="55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hidden="1" s="2" customFormat="1" ht="14.4" customHeight="1">
      <c r="A40" s="31"/>
      <c r="B40" s="37"/>
      <c r="C40" s="31"/>
      <c r="D40" s="31"/>
      <c r="E40" s="31"/>
      <c r="F40" s="31"/>
      <c r="G40" s="31"/>
      <c r="H40" s="31"/>
      <c r="I40" s="31"/>
      <c r="J40" s="31"/>
      <c r="K40" s="31"/>
      <c r="L40" s="55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hidden="1" s="1" customFormat="1" ht="14.4" customHeight="1">
      <c r="B41" s="19"/>
      <c r="L41" s="19"/>
    </row>
    <row r="42" hidden="1" s="1" customFormat="1" ht="14.4" customHeight="1">
      <c r="B42" s="19"/>
      <c r="L42" s="19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55"/>
      <c r="D50" s="164" t="s">
        <v>51</v>
      </c>
      <c r="E50" s="165"/>
      <c r="F50" s="165"/>
      <c r="G50" s="164" t="s">
        <v>52</v>
      </c>
      <c r="H50" s="165"/>
      <c r="I50" s="165"/>
      <c r="J50" s="165"/>
      <c r="K50" s="165"/>
      <c r="L50" s="55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1"/>
      <c r="B61" s="37"/>
      <c r="C61" s="31"/>
      <c r="D61" s="166" t="s">
        <v>53</v>
      </c>
      <c r="E61" s="167"/>
      <c r="F61" s="168" t="s">
        <v>54</v>
      </c>
      <c r="G61" s="166" t="s">
        <v>53</v>
      </c>
      <c r="H61" s="167"/>
      <c r="I61" s="167"/>
      <c r="J61" s="169" t="s">
        <v>54</v>
      </c>
      <c r="K61" s="167"/>
      <c r="L61" s="55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1"/>
      <c r="B65" s="37"/>
      <c r="C65" s="31"/>
      <c r="D65" s="164" t="s">
        <v>55</v>
      </c>
      <c r="E65" s="170"/>
      <c r="F65" s="170"/>
      <c r="G65" s="164" t="s">
        <v>56</v>
      </c>
      <c r="H65" s="170"/>
      <c r="I65" s="170"/>
      <c r="J65" s="170"/>
      <c r="K65" s="170"/>
      <c r="L65" s="55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1"/>
      <c r="B76" s="37"/>
      <c r="C76" s="31"/>
      <c r="D76" s="166" t="s">
        <v>53</v>
      </c>
      <c r="E76" s="167"/>
      <c r="F76" s="168" t="s">
        <v>54</v>
      </c>
      <c r="G76" s="166" t="s">
        <v>53</v>
      </c>
      <c r="H76" s="167"/>
      <c r="I76" s="167"/>
      <c r="J76" s="169" t="s">
        <v>54</v>
      </c>
      <c r="K76" s="167"/>
      <c r="L76" s="55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hidden="1" s="2" customFormat="1" ht="14.4" customHeight="1">
      <c r="A77" s="31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55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78" hidden="1"/>
    <row r="79" hidden="1"/>
    <row r="80" hidden="1"/>
    <row r="81" s="2" customFormat="1" ht="6.96" customHeight="1">
      <c r="A81" s="31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55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="2" customFormat="1" ht="24.96" customHeight="1">
      <c r="A82" s="31"/>
      <c r="B82" s="32"/>
      <c r="C82" s="22" t="s">
        <v>166</v>
      </c>
      <c r="D82" s="33"/>
      <c r="E82" s="33"/>
      <c r="F82" s="33"/>
      <c r="G82" s="33"/>
      <c r="H82" s="33"/>
      <c r="I82" s="33"/>
      <c r="J82" s="33"/>
      <c r="K82" s="33"/>
      <c r="L82" s="55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="2" customFormat="1" ht="6.96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5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="2" customFormat="1" ht="12" customHeight="1">
      <c r="A84" s="31"/>
      <c r="B84" s="32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55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="2" customFormat="1" ht="16.5" customHeight="1">
      <c r="A85" s="31"/>
      <c r="B85" s="32"/>
      <c r="C85" s="33"/>
      <c r="D85" s="33"/>
      <c r="E85" s="175" t="str">
        <f>E7</f>
        <v>Nový objekt tělocvičny, základní školy Roztoky - Žalov</v>
      </c>
      <c r="F85" s="28"/>
      <c r="G85" s="28"/>
      <c r="H85" s="28"/>
      <c r="I85" s="33"/>
      <c r="J85" s="33"/>
      <c r="K85" s="33"/>
      <c r="L85" s="55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="2" customFormat="1" ht="12" customHeight="1">
      <c r="A86" s="31"/>
      <c r="B86" s="32"/>
      <c r="C86" s="28" t="s">
        <v>164</v>
      </c>
      <c r="D86" s="33"/>
      <c r="E86" s="33"/>
      <c r="F86" s="33"/>
      <c r="G86" s="33"/>
      <c r="H86" s="33"/>
      <c r="I86" s="33"/>
      <c r="J86" s="33"/>
      <c r="K86" s="33"/>
      <c r="L86" s="55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="2" customFormat="1" ht="16.5" customHeight="1">
      <c r="A87" s="31"/>
      <c r="B87" s="32"/>
      <c r="C87" s="33"/>
      <c r="D87" s="33"/>
      <c r="E87" s="68" t="str">
        <f>E9</f>
        <v>D.1.3 - PBŘ</v>
      </c>
      <c r="F87" s="33"/>
      <c r="G87" s="33"/>
      <c r="H87" s="33"/>
      <c r="I87" s="33"/>
      <c r="J87" s="33"/>
      <c r="K87" s="33"/>
      <c r="L87" s="55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="2" customFormat="1" ht="6.96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55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="2" customFormat="1" ht="12" customHeight="1">
      <c r="A89" s="31"/>
      <c r="B89" s="32"/>
      <c r="C89" s="28" t="s">
        <v>18</v>
      </c>
      <c r="D89" s="33"/>
      <c r="E89" s="33"/>
      <c r="F89" s="25" t="str">
        <f>F12</f>
        <v>parc.č. 2990/9, 2994/2, k.ú. Žalov</v>
      </c>
      <c r="G89" s="33"/>
      <c r="H89" s="33"/>
      <c r="I89" s="28" t="s">
        <v>20</v>
      </c>
      <c r="J89" s="71" t="str">
        <f>IF(J12="","",J12)</f>
        <v>26. 3. 2021</v>
      </c>
      <c r="K89" s="33"/>
      <c r="L89" s="55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="2" customFormat="1" ht="6.96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55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="2" customFormat="1" ht="40.05" customHeight="1">
      <c r="A91" s="31"/>
      <c r="B91" s="32"/>
      <c r="C91" s="28" t="s">
        <v>22</v>
      </c>
      <c r="D91" s="33"/>
      <c r="E91" s="33"/>
      <c r="F91" s="25" t="str">
        <f>E15</f>
        <v>Město Roztoky, nám. 5 května 2, Roztoky</v>
      </c>
      <c r="G91" s="33"/>
      <c r="H91" s="33"/>
      <c r="I91" s="28" t="s">
        <v>29</v>
      </c>
      <c r="J91" s="29" t="str">
        <f>E21</f>
        <v>B.B.D. s.r.o., Rokycanova 30, 130 00, Praha 3</v>
      </c>
      <c r="K91" s="33"/>
      <c r="L91" s="55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="2" customFormat="1" ht="40.05" customHeight="1">
      <c r="A92" s="31"/>
      <c r="B92" s="32"/>
      <c r="C92" s="28" t="s">
        <v>27</v>
      </c>
      <c r="D92" s="33"/>
      <c r="E92" s="33"/>
      <c r="F92" s="25" t="str">
        <f>IF(E18="","",E18)</f>
        <v>bude vybrán</v>
      </c>
      <c r="G92" s="33"/>
      <c r="H92" s="33"/>
      <c r="I92" s="28" t="s">
        <v>33</v>
      </c>
      <c r="J92" s="29" t="str">
        <f>E24</f>
        <v>NASTA GROUP s.r.o., Za Sokolovnou 92, Zdiby</v>
      </c>
      <c r="K92" s="33"/>
      <c r="L92" s="55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="2" customFormat="1" ht="10.32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55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="2" customFormat="1" ht="29.28" customHeight="1">
      <c r="A94" s="31"/>
      <c r="B94" s="32"/>
      <c r="C94" s="176" t="s">
        <v>167</v>
      </c>
      <c r="D94" s="177"/>
      <c r="E94" s="177"/>
      <c r="F94" s="177"/>
      <c r="G94" s="177"/>
      <c r="H94" s="177"/>
      <c r="I94" s="177"/>
      <c r="J94" s="178" t="s">
        <v>168</v>
      </c>
      <c r="K94" s="177"/>
      <c r="L94" s="55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="2" customFormat="1" ht="10.32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55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="2" customFormat="1" ht="22.8" customHeight="1">
      <c r="A96" s="31"/>
      <c r="B96" s="32"/>
      <c r="C96" s="179" t="s">
        <v>169</v>
      </c>
      <c r="D96" s="33"/>
      <c r="E96" s="33"/>
      <c r="F96" s="33"/>
      <c r="G96" s="33"/>
      <c r="H96" s="33"/>
      <c r="I96" s="33"/>
      <c r="J96" s="102">
        <f>J118</f>
        <v>33500</v>
      </c>
      <c r="K96" s="33"/>
      <c r="L96" s="55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170</v>
      </c>
    </row>
    <row r="97" s="9" customFormat="1" ht="24.96" customHeight="1">
      <c r="A97" s="9"/>
      <c r="B97" s="180"/>
      <c r="C97" s="181"/>
      <c r="D97" s="182" t="s">
        <v>931</v>
      </c>
      <c r="E97" s="183"/>
      <c r="F97" s="183"/>
      <c r="G97" s="183"/>
      <c r="H97" s="183"/>
      <c r="I97" s="183"/>
      <c r="J97" s="184">
        <f>J119</f>
        <v>33500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3" customFormat="1" ht="19.92" customHeight="1">
      <c r="A98" s="13"/>
      <c r="B98" s="246"/>
      <c r="C98" s="125"/>
      <c r="D98" s="247" t="s">
        <v>1163</v>
      </c>
      <c r="E98" s="248"/>
      <c r="F98" s="248"/>
      <c r="G98" s="248"/>
      <c r="H98" s="248"/>
      <c r="I98" s="248"/>
      <c r="J98" s="249">
        <f>J120</f>
        <v>33500</v>
      </c>
      <c r="K98" s="125"/>
      <c r="L98" s="250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</row>
    <row r="99" s="2" customFormat="1" ht="21.84" customHeight="1">
      <c r="A99" s="31"/>
      <c r="B99" s="32"/>
      <c r="C99" s="33"/>
      <c r="D99" s="33"/>
      <c r="E99" s="33"/>
      <c r="F99" s="33"/>
      <c r="G99" s="33"/>
      <c r="H99" s="33"/>
      <c r="I99" s="33"/>
      <c r="J99" s="33"/>
      <c r="K99" s="33"/>
      <c r="L99" s="55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0" s="2" customFormat="1" ht="6.96" customHeight="1">
      <c r="A100" s="31"/>
      <c r="B100" s="58"/>
      <c r="C100" s="59"/>
      <c r="D100" s="59"/>
      <c r="E100" s="59"/>
      <c r="F100" s="59"/>
      <c r="G100" s="59"/>
      <c r="H100" s="59"/>
      <c r="I100" s="59"/>
      <c r="J100" s="59"/>
      <c r="K100" s="59"/>
      <c r="L100" s="55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</row>
    <row r="104" s="2" customFormat="1" ht="6.96" customHeight="1">
      <c r="A104" s="31"/>
      <c r="B104" s="60"/>
      <c r="C104" s="61"/>
      <c r="D104" s="61"/>
      <c r="E104" s="61"/>
      <c r="F104" s="61"/>
      <c r="G104" s="61"/>
      <c r="H104" s="61"/>
      <c r="I104" s="61"/>
      <c r="J104" s="61"/>
      <c r="K104" s="61"/>
      <c r="L104" s="55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="2" customFormat="1" ht="24.96" customHeight="1">
      <c r="A105" s="31"/>
      <c r="B105" s="32"/>
      <c r="C105" s="22" t="s">
        <v>172</v>
      </c>
      <c r="D105" s="33"/>
      <c r="E105" s="33"/>
      <c r="F105" s="33"/>
      <c r="G105" s="33"/>
      <c r="H105" s="33"/>
      <c r="I105" s="33"/>
      <c r="J105" s="33"/>
      <c r="K105" s="33"/>
      <c r="L105" s="55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="2" customFormat="1" ht="6.96" customHeight="1">
      <c r="A106" s="31"/>
      <c r="B106" s="32"/>
      <c r="C106" s="33"/>
      <c r="D106" s="33"/>
      <c r="E106" s="33"/>
      <c r="F106" s="33"/>
      <c r="G106" s="33"/>
      <c r="H106" s="33"/>
      <c r="I106" s="33"/>
      <c r="J106" s="33"/>
      <c r="K106" s="33"/>
      <c r="L106" s="55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="2" customFormat="1" ht="12" customHeight="1">
      <c r="A107" s="31"/>
      <c r="B107" s="32"/>
      <c r="C107" s="28" t="s">
        <v>14</v>
      </c>
      <c r="D107" s="33"/>
      <c r="E107" s="33"/>
      <c r="F107" s="33"/>
      <c r="G107" s="33"/>
      <c r="H107" s="33"/>
      <c r="I107" s="33"/>
      <c r="J107" s="33"/>
      <c r="K107" s="33"/>
      <c r="L107" s="55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="2" customFormat="1" ht="16.5" customHeight="1">
      <c r="A108" s="31"/>
      <c r="B108" s="32"/>
      <c r="C108" s="33"/>
      <c r="D108" s="33"/>
      <c r="E108" s="175" t="str">
        <f>E7</f>
        <v>Nový objekt tělocvičny, základní školy Roztoky - Žalov</v>
      </c>
      <c r="F108" s="28"/>
      <c r="G108" s="28"/>
      <c r="H108" s="28"/>
      <c r="I108" s="33"/>
      <c r="J108" s="33"/>
      <c r="K108" s="33"/>
      <c r="L108" s="55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="2" customFormat="1" ht="12" customHeight="1">
      <c r="A109" s="31"/>
      <c r="B109" s="32"/>
      <c r="C109" s="28" t="s">
        <v>164</v>
      </c>
      <c r="D109" s="33"/>
      <c r="E109" s="33"/>
      <c r="F109" s="33"/>
      <c r="G109" s="33"/>
      <c r="H109" s="33"/>
      <c r="I109" s="33"/>
      <c r="J109" s="33"/>
      <c r="K109" s="33"/>
      <c r="L109" s="55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="2" customFormat="1" ht="16.5" customHeight="1">
      <c r="A110" s="31"/>
      <c r="B110" s="32"/>
      <c r="C110" s="33"/>
      <c r="D110" s="33"/>
      <c r="E110" s="68" t="str">
        <f>E9</f>
        <v>D.1.3 - PBŘ</v>
      </c>
      <c r="F110" s="33"/>
      <c r="G110" s="33"/>
      <c r="H110" s="33"/>
      <c r="I110" s="33"/>
      <c r="J110" s="33"/>
      <c r="K110" s="33"/>
      <c r="L110" s="55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="2" customFormat="1" ht="6.96" customHeight="1">
      <c r="A111" s="31"/>
      <c r="B111" s="32"/>
      <c r="C111" s="33"/>
      <c r="D111" s="33"/>
      <c r="E111" s="33"/>
      <c r="F111" s="33"/>
      <c r="G111" s="33"/>
      <c r="H111" s="33"/>
      <c r="I111" s="33"/>
      <c r="J111" s="33"/>
      <c r="K111" s="33"/>
      <c r="L111" s="55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="2" customFormat="1" ht="12" customHeight="1">
      <c r="A112" s="31"/>
      <c r="B112" s="32"/>
      <c r="C112" s="28" t="s">
        <v>18</v>
      </c>
      <c r="D112" s="33"/>
      <c r="E112" s="33"/>
      <c r="F112" s="25" t="str">
        <f>F12</f>
        <v>parc.č. 2990/9, 2994/2, k.ú. Žalov</v>
      </c>
      <c r="G112" s="33"/>
      <c r="H112" s="33"/>
      <c r="I112" s="28" t="s">
        <v>20</v>
      </c>
      <c r="J112" s="71" t="str">
        <f>IF(J12="","",J12)</f>
        <v>26. 3. 2021</v>
      </c>
      <c r="K112" s="33"/>
      <c r="L112" s="55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="2" customFormat="1" ht="6.96" customHeight="1">
      <c r="A113" s="31"/>
      <c r="B113" s="32"/>
      <c r="C113" s="33"/>
      <c r="D113" s="33"/>
      <c r="E113" s="33"/>
      <c r="F113" s="33"/>
      <c r="G113" s="33"/>
      <c r="H113" s="33"/>
      <c r="I113" s="33"/>
      <c r="J113" s="33"/>
      <c r="K113" s="33"/>
      <c r="L113" s="55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="2" customFormat="1" ht="40.05" customHeight="1">
      <c r="A114" s="31"/>
      <c r="B114" s="32"/>
      <c r="C114" s="28" t="s">
        <v>22</v>
      </c>
      <c r="D114" s="33"/>
      <c r="E114" s="33"/>
      <c r="F114" s="25" t="str">
        <f>E15</f>
        <v>Město Roztoky, nám. 5 května 2, Roztoky</v>
      </c>
      <c r="G114" s="33"/>
      <c r="H114" s="33"/>
      <c r="I114" s="28" t="s">
        <v>29</v>
      </c>
      <c r="J114" s="29" t="str">
        <f>E21</f>
        <v>B.B.D. s.r.o., Rokycanova 30, 130 00, Praha 3</v>
      </c>
      <c r="K114" s="33"/>
      <c r="L114" s="55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="2" customFormat="1" ht="40.05" customHeight="1">
      <c r="A115" s="31"/>
      <c r="B115" s="32"/>
      <c r="C115" s="28" t="s">
        <v>27</v>
      </c>
      <c r="D115" s="33"/>
      <c r="E115" s="33"/>
      <c r="F115" s="25" t="str">
        <f>IF(E18="","",E18)</f>
        <v>bude vybrán</v>
      </c>
      <c r="G115" s="33"/>
      <c r="H115" s="33"/>
      <c r="I115" s="28" t="s">
        <v>33</v>
      </c>
      <c r="J115" s="29" t="str">
        <f>E24</f>
        <v>NASTA GROUP s.r.o., Za Sokolovnou 92, Zdiby</v>
      </c>
      <c r="K115" s="33"/>
      <c r="L115" s="55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="2" customFormat="1" ht="10.32" customHeight="1">
      <c r="A116" s="31"/>
      <c r="B116" s="32"/>
      <c r="C116" s="33"/>
      <c r="D116" s="33"/>
      <c r="E116" s="33"/>
      <c r="F116" s="33"/>
      <c r="G116" s="33"/>
      <c r="H116" s="33"/>
      <c r="I116" s="33"/>
      <c r="J116" s="33"/>
      <c r="K116" s="33"/>
      <c r="L116" s="55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="10" customFormat="1" ht="29.28" customHeight="1">
      <c r="A117" s="186"/>
      <c r="B117" s="187"/>
      <c r="C117" s="188" t="s">
        <v>173</v>
      </c>
      <c r="D117" s="189" t="s">
        <v>63</v>
      </c>
      <c r="E117" s="189" t="s">
        <v>59</v>
      </c>
      <c r="F117" s="189" t="s">
        <v>60</v>
      </c>
      <c r="G117" s="189" t="s">
        <v>174</v>
      </c>
      <c r="H117" s="189" t="s">
        <v>175</v>
      </c>
      <c r="I117" s="189" t="s">
        <v>176</v>
      </c>
      <c r="J117" s="190" t="s">
        <v>168</v>
      </c>
      <c r="K117" s="191" t="s">
        <v>177</v>
      </c>
      <c r="L117" s="192"/>
      <c r="M117" s="92" t="s">
        <v>1</v>
      </c>
      <c r="N117" s="93" t="s">
        <v>42</v>
      </c>
      <c r="O117" s="93" t="s">
        <v>178</v>
      </c>
      <c r="P117" s="93" t="s">
        <v>179</v>
      </c>
      <c r="Q117" s="93" t="s">
        <v>180</v>
      </c>
      <c r="R117" s="93" t="s">
        <v>181</v>
      </c>
      <c r="S117" s="93" t="s">
        <v>182</v>
      </c>
      <c r="T117" s="94" t="s">
        <v>183</v>
      </c>
      <c r="U117" s="186"/>
      <c r="V117" s="186"/>
      <c r="W117" s="186"/>
      <c r="X117" s="186"/>
      <c r="Y117" s="186"/>
      <c r="Z117" s="186"/>
      <c r="AA117" s="186"/>
      <c r="AB117" s="186"/>
      <c r="AC117" s="186"/>
      <c r="AD117" s="186"/>
      <c r="AE117" s="186"/>
    </row>
    <row r="118" s="2" customFormat="1" ht="22.8" customHeight="1">
      <c r="A118" s="31"/>
      <c r="B118" s="32"/>
      <c r="C118" s="99" t="s">
        <v>184</v>
      </c>
      <c r="D118" s="33"/>
      <c r="E118" s="33"/>
      <c r="F118" s="33"/>
      <c r="G118" s="33"/>
      <c r="H118" s="33"/>
      <c r="I118" s="33"/>
      <c r="J118" s="193">
        <f>BK118</f>
        <v>33500</v>
      </c>
      <c r="K118" s="33"/>
      <c r="L118" s="37"/>
      <c r="M118" s="95"/>
      <c r="N118" s="194"/>
      <c r="O118" s="96"/>
      <c r="P118" s="195">
        <f>P119</f>
        <v>0</v>
      </c>
      <c r="Q118" s="96"/>
      <c r="R118" s="195">
        <f>R119</f>
        <v>0</v>
      </c>
      <c r="S118" s="96"/>
      <c r="T118" s="196">
        <f>T119</f>
        <v>0</v>
      </c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T118" s="16" t="s">
        <v>77</v>
      </c>
      <c r="AU118" s="16" t="s">
        <v>170</v>
      </c>
      <c r="BK118" s="197">
        <f>BK119</f>
        <v>33500</v>
      </c>
    </row>
    <row r="119" s="11" customFormat="1" ht="25.92" customHeight="1">
      <c r="A119" s="11"/>
      <c r="B119" s="198"/>
      <c r="C119" s="199"/>
      <c r="D119" s="200" t="s">
        <v>77</v>
      </c>
      <c r="E119" s="201" t="s">
        <v>937</v>
      </c>
      <c r="F119" s="201" t="s">
        <v>938</v>
      </c>
      <c r="G119" s="199"/>
      <c r="H119" s="199"/>
      <c r="I119" s="199"/>
      <c r="J119" s="202">
        <f>BK119</f>
        <v>33500</v>
      </c>
      <c r="K119" s="199"/>
      <c r="L119" s="203"/>
      <c r="M119" s="204"/>
      <c r="N119" s="205"/>
      <c r="O119" s="205"/>
      <c r="P119" s="206">
        <f>P120</f>
        <v>0</v>
      </c>
      <c r="Q119" s="205"/>
      <c r="R119" s="206">
        <f>R120</f>
        <v>0</v>
      </c>
      <c r="S119" s="205"/>
      <c r="T119" s="207">
        <f>T120</f>
        <v>0</v>
      </c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R119" s="208" t="s">
        <v>86</v>
      </c>
      <c r="AT119" s="209" t="s">
        <v>77</v>
      </c>
      <c r="AU119" s="209" t="s">
        <v>78</v>
      </c>
      <c r="AY119" s="208" t="s">
        <v>187</v>
      </c>
      <c r="BK119" s="210">
        <f>BK120</f>
        <v>33500</v>
      </c>
    </row>
    <row r="120" s="11" customFormat="1" ht="22.8" customHeight="1">
      <c r="A120" s="11"/>
      <c r="B120" s="198"/>
      <c r="C120" s="199"/>
      <c r="D120" s="200" t="s">
        <v>77</v>
      </c>
      <c r="E120" s="251" t="s">
        <v>1164</v>
      </c>
      <c r="F120" s="251" t="s">
        <v>1165</v>
      </c>
      <c r="G120" s="199"/>
      <c r="H120" s="199"/>
      <c r="I120" s="199"/>
      <c r="J120" s="252">
        <f>BK120</f>
        <v>33500</v>
      </c>
      <c r="K120" s="199"/>
      <c r="L120" s="203"/>
      <c r="M120" s="204"/>
      <c r="N120" s="205"/>
      <c r="O120" s="205"/>
      <c r="P120" s="206">
        <f>SUM(P121:P123)</f>
        <v>0</v>
      </c>
      <c r="Q120" s="205"/>
      <c r="R120" s="206">
        <f>SUM(R121:R123)</f>
        <v>0</v>
      </c>
      <c r="S120" s="205"/>
      <c r="T120" s="207">
        <f>SUM(T121:T123)</f>
        <v>0</v>
      </c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R120" s="208" t="s">
        <v>86</v>
      </c>
      <c r="AT120" s="209" t="s">
        <v>77</v>
      </c>
      <c r="AU120" s="209" t="s">
        <v>86</v>
      </c>
      <c r="AY120" s="208" t="s">
        <v>187</v>
      </c>
      <c r="BK120" s="210">
        <f>SUM(BK121:BK123)</f>
        <v>33500</v>
      </c>
    </row>
    <row r="121" s="2" customFormat="1" ht="16.5" customHeight="1">
      <c r="A121" s="31"/>
      <c r="B121" s="32"/>
      <c r="C121" s="211" t="s">
        <v>86</v>
      </c>
      <c r="D121" s="211" t="s">
        <v>188</v>
      </c>
      <c r="E121" s="212" t="s">
        <v>1166</v>
      </c>
      <c r="F121" s="213" t="s">
        <v>1167</v>
      </c>
      <c r="G121" s="214" t="s">
        <v>422</v>
      </c>
      <c r="H121" s="215">
        <v>1</v>
      </c>
      <c r="I121" s="216">
        <v>15000</v>
      </c>
      <c r="J121" s="216">
        <f>ROUND(I121*H121,2)</f>
        <v>15000</v>
      </c>
      <c r="K121" s="217"/>
      <c r="L121" s="37"/>
      <c r="M121" s="218" t="s">
        <v>1</v>
      </c>
      <c r="N121" s="219" t="s">
        <v>43</v>
      </c>
      <c r="O121" s="220">
        <v>0</v>
      </c>
      <c r="P121" s="220">
        <f>O121*H121</f>
        <v>0</v>
      </c>
      <c r="Q121" s="220">
        <v>0</v>
      </c>
      <c r="R121" s="220">
        <f>Q121*H121</f>
        <v>0</v>
      </c>
      <c r="S121" s="220">
        <v>0</v>
      </c>
      <c r="T121" s="221">
        <f>S121*H121</f>
        <v>0</v>
      </c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R121" s="222" t="s">
        <v>204</v>
      </c>
      <c r="AT121" s="222" t="s">
        <v>188</v>
      </c>
      <c r="AU121" s="222" t="s">
        <v>88</v>
      </c>
      <c r="AY121" s="16" t="s">
        <v>187</v>
      </c>
      <c r="BE121" s="223">
        <f>IF(N121="základní",J121,0)</f>
        <v>15000</v>
      </c>
      <c r="BF121" s="223">
        <f>IF(N121="snížená",J121,0)</f>
        <v>0</v>
      </c>
      <c r="BG121" s="223">
        <f>IF(N121="zákl. přenesená",J121,0)</f>
        <v>0</v>
      </c>
      <c r="BH121" s="223">
        <f>IF(N121="sníž. přenesená",J121,0)</f>
        <v>0</v>
      </c>
      <c r="BI121" s="223">
        <f>IF(N121="nulová",J121,0)</f>
        <v>0</v>
      </c>
      <c r="BJ121" s="16" t="s">
        <v>86</v>
      </c>
      <c r="BK121" s="223">
        <f>ROUND(I121*H121,2)</f>
        <v>15000</v>
      </c>
      <c r="BL121" s="16" t="s">
        <v>204</v>
      </c>
      <c r="BM121" s="222" t="s">
        <v>1168</v>
      </c>
    </row>
    <row r="122" s="2" customFormat="1" ht="16.5" customHeight="1">
      <c r="A122" s="31"/>
      <c r="B122" s="32"/>
      <c r="C122" s="211" t="s">
        <v>88</v>
      </c>
      <c r="D122" s="211" t="s">
        <v>188</v>
      </c>
      <c r="E122" s="212" t="s">
        <v>1169</v>
      </c>
      <c r="F122" s="213" t="s">
        <v>1170</v>
      </c>
      <c r="G122" s="214" t="s">
        <v>401</v>
      </c>
      <c r="H122" s="215">
        <v>9</v>
      </c>
      <c r="I122" s="216">
        <v>1500</v>
      </c>
      <c r="J122" s="216">
        <f>ROUND(I122*H122,2)</f>
        <v>13500</v>
      </c>
      <c r="K122" s="217"/>
      <c r="L122" s="37"/>
      <c r="M122" s="218" t="s">
        <v>1</v>
      </c>
      <c r="N122" s="219" t="s">
        <v>43</v>
      </c>
      <c r="O122" s="220">
        <v>0</v>
      </c>
      <c r="P122" s="220">
        <f>O122*H122</f>
        <v>0</v>
      </c>
      <c r="Q122" s="220">
        <v>0</v>
      </c>
      <c r="R122" s="220">
        <f>Q122*H122</f>
        <v>0</v>
      </c>
      <c r="S122" s="220">
        <v>0</v>
      </c>
      <c r="T122" s="221">
        <f>S122*H122</f>
        <v>0</v>
      </c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R122" s="222" t="s">
        <v>204</v>
      </c>
      <c r="AT122" s="222" t="s">
        <v>188</v>
      </c>
      <c r="AU122" s="222" t="s">
        <v>88</v>
      </c>
      <c r="AY122" s="16" t="s">
        <v>187</v>
      </c>
      <c r="BE122" s="223">
        <f>IF(N122="základní",J122,0)</f>
        <v>13500</v>
      </c>
      <c r="BF122" s="223">
        <f>IF(N122="snížená",J122,0)</f>
        <v>0</v>
      </c>
      <c r="BG122" s="223">
        <f>IF(N122="zákl. přenesená",J122,0)</f>
        <v>0</v>
      </c>
      <c r="BH122" s="223">
        <f>IF(N122="sníž. přenesená",J122,0)</f>
        <v>0</v>
      </c>
      <c r="BI122" s="223">
        <f>IF(N122="nulová",J122,0)</f>
        <v>0</v>
      </c>
      <c r="BJ122" s="16" t="s">
        <v>86</v>
      </c>
      <c r="BK122" s="223">
        <f>ROUND(I122*H122,2)</f>
        <v>13500</v>
      </c>
      <c r="BL122" s="16" t="s">
        <v>204</v>
      </c>
      <c r="BM122" s="222" t="s">
        <v>1171</v>
      </c>
    </row>
    <row r="123" s="2" customFormat="1" ht="16.5" customHeight="1">
      <c r="A123" s="31"/>
      <c r="B123" s="32"/>
      <c r="C123" s="211" t="s">
        <v>199</v>
      </c>
      <c r="D123" s="211" t="s">
        <v>188</v>
      </c>
      <c r="E123" s="212" t="s">
        <v>1172</v>
      </c>
      <c r="F123" s="213" t="s">
        <v>1173</v>
      </c>
      <c r="G123" s="214" t="s">
        <v>401</v>
      </c>
      <c r="H123" s="215">
        <v>1</v>
      </c>
      <c r="I123" s="216">
        <v>5000</v>
      </c>
      <c r="J123" s="216">
        <f>ROUND(I123*H123,2)</f>
        <v>5000</v>
      </c>
      <c r="K123" s="217"/>
      <c r="L123" s="37"/>
      <c r="M123" s="228" t="s">
        <v>1</v>
      </c>
      <c r="N123" s="229" t="s">
        <v>43</v>
      </c>
      <c r="O123" s="230">
        <v>0</v>
      </c>
      <c r="P123" s="230">
        <f>O123*H123</f>
        <v>0</v>
      </c>
      <c r="Q123" s="230">
        <v>0</v>
      </c>
      <c r="R123" s="230">
        <f>Q123*H123</f>
        <v>0</v>
      </c>
      <c r="S123" s="230">
        <v>0</v>
      </c>
      <c r="T123" s="231">
        <f>S123*H123</f>
        <v>0</v>
      </c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R123" s="222" t="s">
        <v>204</v>
      </c>
      <c r="AT123" s="222" t="s">
        <v>188</v>
      </c>
      <c r="AU123" s="222" t="s">
        <v>88</v>
      </c>
      <c r="AY123" s="16" t="s">
        <v>187</v>
      </c>
      <c r="BE123" s="223">
        <f>IF(N123="základní",J123,0)</f>
        <v>5000</v>
      </c>
      <c r="BF123" s="223">
        <f>IF(N123="snížená",J123,0)</f>
        <v>0</v>
      </c>
      <c r="BG123" s="223">
        <f>IF(N123="zákl. přenesená",J123,0)</f>
        <v>0</v>
      </c>
      <c r="BH123" s="223">
        <f>IF(N123="sníž. přenesená",J123,0)</f>
        <v>0</v>
      </c>
      <c r="BI123" s="223">
        <f>IF(N123="nulová",J123,0)</f>
        <v>0</v>
      </c>
      <c r="BJ123" s="16" t="s">
        <v>86</v>
      </c>
      <c r="BK123" s="223">
        <f>ROUND(I123*H123,2)</f>
        <v>5000</v>
      </c>
      <c r="BL123" s="16" t="s">
        <v>204</v>
      </c>
      <c r="BM123" s="222" t="s">
        <v>1174</v>
      </c>
    </row>
    <row r="124" s="2" customFormat="1" ht="6.96" customHeight="1">
      <c r="A124" s="31"/>
      <c r="B124" s="58"/>
      <c r="C124" s="59"/>
      <c r="D124" s="59"/>
      <c r="E124" s="59"/>
      <c r="F124" s="59"/>
      <c r="G124" s="59"/>
      <c r="H124" s="59"/>
      <c r="I124" s="59"/>
      <c r="J124" s="59"/>
      <c r="K124" s="59"/>
      <c r="L124" s="37"/>
      <c r="M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</sheetData>
  <sheetProtection sheet="1" autoFilter="0" formatColumns="0" formatRows="0" objects="1" scenarios="1" spinCount="100000" saltValue="E7W8DGpKpo27mdtp1mYh3lH+6eVSh8Dcjbkno/4iXY8n1bo9PQYmf9ncjbOKWYYRKrf7bFI6rp/VXPxby1bt8A==" hashValue="v7JgkjIRNBqR/P1D4SG22sId6S6p+FR0FkxrajnznF1C/z9hlRAGkECytYkohf9ly45+AENrSHcWvT2swPZC9Q==" algorithmName="SHA-512" password="CC35"/>
  <autoFilter ref="C117:K123"/>
  <mergeCells count="8">
    <mergeCell ref="E7:H7"/>
    <mergeCell ref="E9:H9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21"/>
    </row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132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19"/>
      <c r="AT3" s="16" t="s">
        <v>88</v>
      </c>
    </row>
    <row r="4" hidden="1" s="1" customFormat="1" ht="24.96" customHeight="1">
      <c r="B4" s="19"/>
      <c r="D4" s="140" t="s">
        <v>163</v>
      </c>
      <c r="L4" s="19"/>
      <c r="M4" s="141" t="s">
        <v>10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42" t="s">
        <v>14</v>
      </c>
      <c r="L6" s="19"/>
    </row>
    <row r="7" hidden="1" s="1" customFormat="1" ht="16.5" customHeight="1">
      <c r="B7" s="19"/>
      <c r="E7" s="143" t="str">
        <f>'Rekapitulace stavby'!K6</f>
        <v>Nový objekt tělocvičny, základní školy Roztoky - Žalov</v>
      </c>
      <c r="F7" s="142"/>
      <c r="G7" s="142"/>
      <c r="H7" s="142"/>
      <c r="L7" s="19"/>
    </row>
    <row r="8" hidden="1" s="2" customFormat="1" ht="12" customHeight="1">
      <c r="A8" s="31"/>
      <c r="B8" s="37"/>
      <c r="C8" s="31"/>
      <c r="D8" s="142" t="s">
        <v>164</v>
      </c>
      <c r="E8" s="31"/>
      <c r="F8" s="31"/>
      <c r="G8" s="31"/>
      <c r="H8" s="31"/>
      <c r="I8" s="31"/>
      <c r="J8" s="31"/>
      <c r="K8" s="31"/>
      <c r="L8" s="55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hidden="1" s="2" customFormat="1" ht="16.5" customHeight="1">
      <c r="A9" s="31"/>
      <c r="B9" s="37"/>
      <c r="C9" s="31"/>
      <c r="D9" s="31"/>
      <c r="E9" s="144" t="s">
        <v>1175</v>
      </c>
      <c r="F9" s="31"/>
      <c r="G9" s="31"/>
      <c r="H9" s="31"/>
      <c r="I9" s="31"/>
      <c r="J9" s="31"/>
      <c r="K9" s="31"/>
      <c r="L9" s="55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hidden="1" s="2" customFormat="1">
      <c r="A10" s="31"/>
      <c r="B10" s="37"/>
      <c r="C10" s="31"/>
      <c r="D10" s="31"/>
      <c r="E10" s="31"/>
      <c r="F10" s="31"/>
      <c r="G10" s="31"/>
      <c r="H10" s="31"/>
      <c r="I10" s="31"/>
      <c r="J10" s="31"/>
      <c r="K10" s="31"/>
      <c r="L10" s="55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hidden="1" s="2" customFormat="1" ht="12" customHeight="1">
      <c r="A11" s="31"/>
      <c r="B11" s="37"/>
      <c r="C11" s="31"/>
      <c r="D11" s="142" t="s">
        <v>16</v>
      </c>
      <c r="E11" s="31"/>
      <c r="F11" s="133" t="s">
        <v>1</v>
      </c>
      <c r="G11" s="31"/>
      <c r="H11" s="31"/>
      <c r="I11" s="142" t="s">
        <v>17</v>
      </c>
      <c r="J11" s="133" t="s">
        <v>1</v>
      </c>
      <c r="K11" s="31"/>
      <c r="L11" s="55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hidden="1" s="2" customFormat="1" ht="12" customHeight="1">
      <c r="A12" s="31"/>
      <c r="B12" s="37"/>
      <c r="C12" s="31"/>
      <c r="D12" s="142" t="s">
        <v>18</v>
      </c>
      <c r="E12" s="31"/>
      <c r="F12" s="133" t="s">
        <v>19</v>
      </c>
      <c r="G12" s="31"/>
      <c r="H12" s="31"/>
      <c r="I12" s="142" t="s">
        <v>20</v>
      </c>
      <c r="J12" s="145" t="str">
        <f>'Rekapitulace stavby'!AN8</f>
        <v>26. 3. 2021</v>
      </c>
      <c r="K12" s="31"/>
      <c r="L12" s="55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hidden="1" s="2" customFormat="1" ht="10.8" customHeight="1">
      <c r="A13" s="31"/>
      <c r="B13" s="37"/>
      <c r="C13" s="31"/>
      <c r="D13" s="31"/>
      <c r="E13" s="31"/>
      <c r="F13" s="31"/>
      <c r="G13" s="31"/>
      <c r="H13" s="31"/>
      <c r="I13" s="31"/>
      <c r="J13" s="31"/>
      <c r="K13" s="31"/>
      <c r="L13" s="55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hidden="1" s="2" customFormat="1" ht="12" customHeight="1">
      <c r="A14" s="31"/>
      <c r="B14" s="37"/>
      <c r="C14" s="31"/>
      <c r="D14" s="142" t="s">
        <v>22</v>
      </c>
      <c r="E14" s="31"/>
      <c r="F14" s="31"/>
      <c r="G14" s="31"/>
      <c r="H14" s="31"/>
      <c r="I14" s="142" t="s">
        <v>23</v>
      </c>
      <c r="J14" s="133" t="s">
        <v>24</v>
      </c>
      <c r="K14" s="31"/>
      <c r="L14" s="55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hidden="1" s="2" customFormat="1" ht="18" customHeight="1">
      <c r="A15" s="31"/>
      <c r="B15" s="37"/>
      <c r="C15" s="31"/>
      <c r="D15" s="31"/>
      <c r="E15" s="133" t="s">
        <v>25</v>
      </c>
      <c r="F15" s="31"/>
      <c r="G15" s="31"/>
      <c r="H15" s="31"/>
      <c r="I15" s="142" t="s">
        <v>26</v>
      </c>
      <c r="J15" s="133" t="s">
        <v>1</v>
      </c>
      <c r="K15" s="31"/>
      <c r="L15" s="55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hidden="1" s="2" customFormat="1" ht="6.96" customHeight="1">
      <c r="A16" s="31"/>
      <c r="B16" s="37"/>
      <c r="C16" s="31"/>
      <c r="D16" s="31"/>
      <c r="E16" s="31"/>
      <c r="F16" s="31"/>
      <c r="G16" s="31"/>
      <c r="H16" s="31"/>
      <c r="I16" s="31"/>
      <c r="J16" s="31"/>
      <c r="K16" s="31"/>
      <c r="L16" s="55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hidden="1" s="2" customFormat="1" ht="12" customHeight="1">
      <c r="A17" s="31"/>
      <c r="B17" s="37"/>
      <c r="C17" s="31"/>
      <c r="D17" s="142" t="s">
        <v>27</v>
      </c>
      <c r="E17" s="31"/>
      <c r="F17" s="31"/>
      <c r="G17" s="31"/>
      <c r="H17" s="31"/>
      <c r="I17" s="142" t="s">
        <v>23</v>
      </c>
      <c r="J17" s="133" t="s">
        <v>1</v>
      </c>
      <c r="K17" s="31"/>
      <c r="L17" s="55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hidden="1" s="2" customFormat="1" ht="18" customHeight="1">
      <c r="A18" s="31"/>
      <c r="B18" s="37"/>
      <c r="C18" s="31"/>
      <c r="D18" s="31"/>
      <c r="E18" s="133" t="s">
        <v>28</v>
      </c>
      <c r="F18" s="31"/>
      <c r="G18" s="31"/>
      <c r="H18" s="31"/>
      <c r="I18" s="142" t="s">
        <v>26</v>
      </c>
      <c r="J18" s="133" t="s">
        <v>1</v>
      </c>
      <c r="K18" s="31"/>
      <c r="L18" s="55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hidden="1" s="2" customFormat="1" ht="6.96" customHeight="1">
      <c r="A19" s="31"/>
      <c r="B19" s="37"/>
      <c r="C19" s="31"/>
      <c r="D19" s="31"/>
      <c r="E19" s="31"/>
      <c r="F19" s="31"/>
      <c r="G19" s="31"/>
      <c r="H19" s="31"/>
      <c r="I19" s="31"/>
      <c r="J19" s="31"/>
      <c r="K19" s="31"/>
      <c r="L19" s="55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hidden="1" s="2" customFormat="1" ht="12" customHeight="1">
      <c r="A20" s="31"/>
      <c r="B20" s="37"/>
      <c r="C20" s="31"/>
      <c r="D20" s="142" t="s">
        <v>29</v>
      </c>
      <c r="E20" s="31"/>
      <c r="F20" s="31"/>
      <c r="G20" s="31"/>
      <c r="H20" s="31"/>
      <c r="I20" s="142" t="s">
        <v>23</v>
      </c>
      <c r="J20" s="133" t="s">
        <v>30</v>
      </c>
      <c r="K20" s="31"/>
      <c r="L20" s="55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hidden="1" s="2" customFormat="1" ht="18" customHeight="1">
      <c r="A21" s="31"/>
      <c r="B21" s="37"/>
      <c r="C21" s="31"/>
      <c r="D21" s="31"/>
      <c r="E21" s="133" t="s">
        <v>31</v>
      </c>
      <c r="F21" s="31"/>
      <c r="G21" s="31"/>
      <c r="H21" s="31"/>
      <c r="I21" s="142" t="s">
        <v>26</v>
      </c>
      <c r="J21" s="133" t="s">
        <v>1</v>
      </c>
      <c r="K21" s="31"/>
      <c r="L21" s="55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hidden="1" s="2" customFormat="1" ht="6.96" customHeight="1">
      <c r="A22" s="31"/>
      <c r="B22" s="37"/>
      <c r="C22" s="31"/>
      <c r="D22" s="31"/>
      <c r="E22" s="31"/>
      <c r="F22" s="31"/>
      <c r="G22" s="31"/>
      <c r="H22" s="31"/>
      <c r="I22" s="31"/>
      <c r="J22" s="31"/>
      <c r="K22" s="31"/>
      <c r="L22" s="55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hidden="1" s="2" customFormat="1" ht="12" customHeight="1">
      <c r="A23" s="31"/>
      <c r="B23" s="37"/>
      <c r="C23" s="31"/>
      <c r="D23" s="142" t="s">
        <v>33</v>
      </c>
      <c r="E23" s="31"/>
      <c r="F23" s="31"/>
      <c r="G23" s="31"/>
      <c r="H23" s="31"/>
      <c r="I23" s="142" t="s">
        <v>23</v>
      </c>
      <c r="J23" s="133" t="s">
        <v>34</v>
      </c>
      <c r="K23" s="31"/>
      <c r="L23" s="55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hidden="1" s="2" customFormat="1" ht="18" customHeight="1">
      <c r="A24" s="31"/>
      <c r="B24" s="37"/>
      <c r="C24" s="31"/>
      <c r="D24" s="31"/>
      <c r="E24" s="133" t="s">
        <v>35</v>
      </c>
      <c r="F24" s="31"/>
      <c r="G24" s="31"/>
      <c r="H24" s="31"/>
      <c r="I24" s="142" t="s">
        <v>26</v>
      </c>
      <c r="J24" s="133" t="s">
        <v>1</v>
      </c>
      <c r="K24" s="31"/>
      <c r="L24" s="55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hidden="1" s="2" customFormat="1" ht="6.96" customHeight="1">
      <c r="A25" s="31"/>
      <c r="B25" s="37"/>
      <c r="C25" s="31"/>
      <c r="D25" s="31"/>
      <c r="E25" s="31"/>
      <c r="F25" s="31"/>
      <c r="G25" s="31"/>
      <c r="H25" s="31"/>
      <c r="I25" s="31"/>
      <c r="J25" s="31"/>
      <c r="K25" s="31"/>
      <c r="L25" s="55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hidden="1" s="2" customFormat="1" ht="12" customHeight="1">
      <c r="A26" s="31"/>
      <c r="B26" s="37"/>
      <c r="C26" s="31"/>
      <c r="D26" s="142" t="s">
        <v>36</v>
      </c>
      <c r="E26" s="31"/>
      <c r="F26" s="31"/>
      <c r="G26" s="31"/>
      <c r="H26" s="31"/>
      <c r="I26" s="31"/>
      <c r="J26" s="31"/>
      <c r="K26" s="31"/>
      <c r="L26" s="55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hidden="1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hidden="1" s="2" customFormat="1" ht="6.96" customHeight="1">
      <c r="A28" s="31"/>
      <c r="B28" s="37"/>
      <c r="C28" s="31"/>
      <c r="D28" s="31"/>
      <c r="E28" s="31"/>
      <c r="F28" s="31"/>
      <c r="G28" s="31"/>
      <c r="H28" s="31"/>
      <c r="I28" s="31"/>
      <c r="J28" s="31"/>
      <c r="K28" s="31"/>
      <c r="L28" s="55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hidden="1" s="2" customFormat="1" ht="6.96" customHeight="1">
      <c r="A29" s="31"/>
      <c r="B29" s="37"/>
      <c r="C29" s="31"/>
      <c r="D29" s="150"/>
      <c r="E29" s="150"/>
      <c r="F29" s="150"/>
      <c r="G29" s="150"/>
      <c r="H29" s="150"/>
      <c r="I29" s="150"/>
      <c r="J29" s="150"/>
      <c r="K29" s="150"/>
      <c r="L29" s="55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hidden="1" s="2" customFormat="1" ht="25.44" customHeight="1">
      <c r="A30" s="31"/>
      <c r="B30" s="37"/>
      <c r="C30" s="31"/>
      <c r="D30" s="151" t="s">
        <v>38</v>
      </c>
      <c r="E30" s="31"/>
      <c r="F30" s="31"/>
      <c r="G30" s="31"/>
      <c r="H30" s="31"/>
      <c r="I30" s="31"/>
      <c r="J30" s="152">
        <f>ROUND(J130, 2)</f>
        <v>1598706.1699999999</v>
      </c>
      <c r="K30" s="31"/>
      <c r="L30" s="55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hidden="1" s="2" customFormat="1" ht="6.96" customHeight="1">
      <c r="A31" s="31"/>
      <c r="B31" s="37"/>
      <c r="C31" s="31"/>
      <c r="D31" s="150"/>
      <c r="E31" s="150"/>
      <c r="F31" s="150"/>
      <c r="G31" s="150"/>
      <c r="H31" s="150"/>
      <c r="I31" s="150"/>
      <c r="J31" s="150"/>
      <c r="K31" s="150"/>
      <c r="L31" s="55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hidden="1" s="2" customFormat="1" ht="14.4" customHeight="1">
      <c r="A32" s="31"/>
      <c r="B32" s="37"/>
      <c r="C32" s="31"/>
      <c r="D32" s="31"/>
      <c r="E32" s="31"/>
      <c r="F32" s="153" t="s">
        <v>40</v>
      </c>
      <c r="G32" s="31"/>
      <c r="H32" s="31"/>
      <c r="I32" s="153" t="s">
        <v>39</v>
      </c>
      <c r="J32" s="153" t="s">
        <v>41</v>
      </c>
      <c r="K32" s="31"/>
      <c r="L32" s="55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hidden="1" s="2" customFormat="1" ht="14.4" customHeight="1">
      <c r="A33" s="31"/>
      <c r="B33" s="37"/>
      <c r="C33" s="31"/>
      <c r="D33" s="154" t="s">
        <v>42</v>
      </c>
      <c r="E33" s="142" t="s">
        <v>43</v>
      </c>
      <c r="F33" s="155">
        <f>ROUND((SUM(BE130:BE411)),  2)</f>
        <v>1598706.1699999999</v>
      </c>
      <c r="G33" s="31"/>
      <c r="H33" s="31"/>
      <c r="I33" s="156">
        <v>0.20999999999999999</v>
      </c>
      <c r="J33" s="155">
        <f>ROUND(((SUM(BE130:BE411))*I33),  2)</f>
        <v>335728.29999999999</v>
      </c>
      <c r="K33" s="31"/>
      <c r="L33" s="55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hidden="1" s="2" customFormat="1" ht="14.4" customHeight="1">
      <c r="A34" s="31"/>
      <c r="B34" s="37"/>
      <c r="C34" s="31"/>
      <c r="D34" s="31"/>
      <c r="E34" s="142" t="s">
        <v>44</v>
      </c>
      <c r="F34" s="155">
        <f>ROUND((SUM(BF130:BF411)),  2)</f>
        <v>0</v>
      </c>
      <c r="G34" s="31"/>
      <c r="H34" s="31"/>
      <c r="I34" s="156">
        <v>0.14999999999999999</v>
      </c>
      <c r="J34" s="155">
        <f>ROUND(((SUM(BF130:BF411))*I34),  2)</f>
        <v>0</v>
      </c>
      <c r="K34" s="31"/>
      <c r="L34" s="55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hidden="1" s="2" customFormat="1" ht="14.4" customHeight="1">
      <c r="A35" s="31"/>
      <c r="B35" s="37"/>
      <c r="C35" s="31"/>
      <c r="D35" s="31"/>
      <c r="E35" s="142" t="s">
        <v>45</v>
      </c>
      <c r="F35" s="155">
        <f>ROUND((SUM(BG130:BG411)),  2)</f>
        <v>0</v>
      </c>
      <c r="G35" s="31"/>
      <c r="H35" s="31"/>
      <c r="I35" s="156">
        <v>0.20999999999999999</v>
      </c>
      <c r="J35" s="155">
        <f>0</f>
        <v>0</v>
      </c>
      <c r="K35" s="31"/>
      <c r="L35" s="55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hidden="1" s="2" customFormat="1" ht="14.4" customHeight="1">
      <c r="A36" s="31"/>
      <c r="B36" s="37"/>
      <c r="C36" s="31"/>
      <c r="D36" s="31"/>
      <c r="E36" s="142" t="s">
        <v>46</v>
      </c>
      <c r="F36" s="155">
        <f>ROUND((SUM(BH130:BH411)),  2)</f>
        <v>0</v>
      </c>
      <c r="G36" s="31"/>
      <c r="H36" s="31"/>
      <c r="I36" s="156">
        <v>0.14999999999999999</v>
      </c>
      <c r="J36" s="155">
        <f>0</f>
        <v>0</v>
      </c>
      <c r="K36" s="31"/>
      <c r="L36" s="55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hidden="1" s="2" customFormat="1" ht="14.4" customHeight="1">
      <c r="A37" s="31"/>
      <c r="B37" s="37"/>
      <c r="C37" s="31"/>
      <c r="D37" s="31"/>
      <c r="E37" s="142" t="s">
        <v>47</v>
      </c>
      <c r="F37" s="155">
        <f>ROUND((SUM(BI130:BI411)),  2)</f>
        <v>0</v>
      </c>
      <c r="G37" s="31"/>
      <c r="H37" s="31"/>
      <c r="I37" s="156">
        <v>0</v>
      </c>
      <c r="J37" s="155">
        <f>0</f>
        <v>0</v>
      </c>
      <c r="K37" s="31"/>
      <c r="L37" s="55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hidden="1" s="2" customFormat="1" ht="6.96" customHeight="1">
      <c r="A38" s="31"/>
      <c r="B38" s="37"/>
      <c r="C38" s="31"/>
      <c r="D38" s="31"/>
      <c r="E38" s="31"/>
      <c r="F38" s="31"/>
      <c r="G38" s="31"/>
      <c r="H38" s="31"/>
      <c r="I38" s="31"/>
      <c r="J38" s="31"/>
      <c r="K38" s="31"/>
      <c r="L38" s="55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hidden="1" s="2" customFormat="1" ht="25.44" customHeight="1">
      <c r="A39" s="31"/>
      <c r="B39" s="37"/>
      <c r="C39" s="157"/>
      <c r="D39" s="158" t="s">
        <v>48</v>
      </c>
      <c r="E39" s="159"/>
      <c r="F39" s="159"/>
      <c r="G39" s="160" t="s">
        <v>49</v>
      </c>
      <c r="H39" s="161" t="s">
        <v>50</v>
      </c>
      <c r="I39" s="159"/>
      <c r="J39" s="162">
        <f>SUM(J30:J37)</f>
        <v>1934434.47</v>
      </c>
      <c r="K39" s="163"/>
      <c r="L39" s="55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hidden="1" s="2" customFormat="1" ht="14.4" customHeight="1">
      <c r="A40" s="31"/>
      <c r="B40" s="37"/>
      <c r="C40" s="31"/>
      <c r="D40" s="31"/>
      <c r="E40" s="31"/>
      <c r="F40" s="31"/>
      <c r="G40" s="31"/>
      <c r="H40" s="31"/>
      <c r="I40" s="31"/>
      <c r="J40" s="31"/>
      <c r="K40" s="31"/>
      <c r="L40" s="55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hidden="1" s="1" customFormat="1" ht="14.4" customHeight="1">
      <c r="B41" s="19"/>
      <c r="L41" s="19"/>
    </row>
    <row r="42" hidden="1" s="1" customFormat="1" ht="14.4" customHeight="1">
      <c r="B42" s="19"/>
      <c r="L42" s="19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55"/>
      <c r="D50" s="164" t="s">
        <v>51</v>
      </c>
      <c r="E50" s="165"/>
      <c r="F50" s="165"/>
      <c r="G50" s="164" t="s">
        <v>52</v>
      </c>
      <c r="H50" s="165"/>
      <c r="I50" s="165"/>
      <c r="J50" s="165"/>
      <c r="K50" s="165"/>
      <c r="L50" s="55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1"/>
      <c r="B61" s="37"/>
      <c r="C61" s="31"/>
      <c r="D61" s="166" t="s">
        <v>53</v>
      </c>
      <c r="E61" s="167"/>
      <c r="F61" s="168" t="s">
        <v>54</v>
      </c>
      <c r="G61" s="166" t="s">
        <v>53</v>
      </c>
      <c r="H61" s="167"/>
      <c r="I61" s="167"/>
      <c r="J61" s="169" t="s">
        <v>54</v>
      </c>
      <c r="K61" s="167"/>
      <c r="L61" s="55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1"/>
      <c r="B65" s="37"/>
      <c r="C65" s="31"/>
      <c r="D65" s="164" t="s">
        <v>55</v>
      </c>
      <c r="E65" s="170"/>
      <c r="F65" s="170"/>
      <c r="G65" s="164" t="s">
        <v>56</v>
      </c>
      <c r="H65" s="170"/>
      <c r="I65" s="170"/>
      <c r="J65" s="170"/>
      <c r="K65" s="170"/>
      <c r="L65" s="55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1"/>
      <c r="B76" s="37"/>
      <c r="C76" s="31"/>
      <c r="D76" s="166" t="s">
        <v>53</v>
      </c>
      <c r="E76" s="167"/>
      <c r="F76" s="168" t="s">
        <v>54</v>
      </c>
      <c r="G76" s="166" t="s">
        <v>53</v>
      </c>
      <c r="H76" s="167"/>
      <c r="I76" s="167"/>
      <c r="J76" s="169" t="s">
        <v>54</v>
      </c>
      <c r="K76" s="167"/>
      <c r="L76" s="55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hidden="1" s="2" customFormat="1" ht="14.4" customHeight="1">
      <c r="A77" s="31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55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78" hidden="1"/>
    <row r="79" hidden="1"/>
    <row r="80" hidden="1"/>
    <row r="81" s="2" customFormat="1" ht="6.96" customHeight="1">
      <c r="A81" s="31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55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="2" customFormat="1" ht="24.96" customHeight="1">
      <c r="A82" s="31"/>
      <c r="B82" s="32"/>
      <c r="C82" s="22" t="s">
        <v>166</v>
      </c>
      <c r="D82" s="33"/>
      <c r="E82" s="33"/>
      <c r="F82" s="33"/>
      <c r="G82" s="33"/>
      <c r="H82" s="33"/>
      <c r="I82" s="33"/>
      <c r="J82" s="33"/>
      <c r="K82" s="33"/>
      <c r="L82" s="55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="2" customFormat="1" ht="6.96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5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="2" customFormat="1" ht="12" customHeight="1">
      <c r="A84" s="31"/>
      <c r="B84" s="32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55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="2" customFormat="1" ht="16.5" customHeight="1">
      <c r="A85" s="31"/>
      <c r="B85" s="32"/>
      <c r="C85" s="33"/>
      <c r="D85" s="33"/>
      <c r="E85" s="175" t="str">
        <f>E7</f>
        <v>Nový objekt tělocvičny, základní školy Roztoky - Žalov</v>
      </c>
      <c r="F85" s="28"/>
      <c r="G85" s="28"/>
      <c r="H85" s="28"/>
      <c r="I85" s="33"/>
      <c r="J85" s="33"/>
      <c r="K85" s="33"/>
      <c r="L85" s="55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="2" customFormat="1" ht="12" customHeight="1">
      <c r="A86" s="31"/>
      <c r="B86" s="32"/>
      <c r="C86" s="28" t="s">
        <v>164</v>
      </c>
      <c r="D86" s="33"/>
      <c r="E86" s="33"/>
      <c r="F86" s="33"/>
      <c r="G86" s="33"/>
      <c r="H86" s="33"/>
      <c r="I86" s="33"/>
      <c r="J86" s="33"/>
      <c r="K86" s="33"/>
      <c r="L86" s="55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="2" customFormat="1" ht="16.5" customHeight="1">
      <c r="A87" s="31"/>
      <c r="B87" s="32"/>
      <c r="C87" s="33"/>
      <c r="D87" s="33"/>
      <c r="E87" s="68" t="str">
        <f>E9</f>
        <v>D.1.4a - ZTI</v>
      </c>
      <c r="F87" s="33"/>
      <c r="G87" s="33"/>
      <c r="H87" s="33"/>
      <c r="I87" s="33"/>
      <c r="J87" s="33"/>
      <c r="K87" s="33"/>
      <c r="L87" s="55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="2" customFormat="1" ht="6.96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55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="2" customFormat="1" ht="12" customHeight="1">
      <c r="A89" s="31"/>
      <c r="B89" s="32"/>
      <c r="C89" s="28" t="s">
        <v>18</v>
      </c>
      <c r="D89" s="33"/>
      <c r="E89" s="33"/>
      <c r="F89" s="25" t="str">
        <f>F12</f>
        <v>parc.č. 2990/9, 2994/2, k.ú. Žalov</v>
      </c>
      <c r="G89" s="33"/>
      <c r="H89" s="33"/>
      <c r="I89" s="28" t="s">
        <v>20</v>
      </c>
      <c r="J89" s="71" t="str">
        <f>IF(J12="","",J12)</f>
        <v>26. 3. 2021</v>
      </c>
      <c r="K89" s="33"/>
      <c r="L89" s="55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="2" customFormat="1" ht="6.96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55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="2" customFormat="1" ht="40.05" customHeight="1">
      <c r="A91" s="31"/>
      <c r="B91" s="32"/>
      <c r="C91" s="28" t="s">
        <v>22</v>
      </c>
      <c r="D91" s="33"/>
      <c r="E91" s="33"/>
      <c r="F91" s="25" t="str">
        <f>E15</f>
        <v>Město Roztoky, nám. 5 května 2, Roztoky</v>
      </c>
      <c r="G91" s="33"/>
      <c r="H91" s="33"/>
      <c r="I91" s="28" t="s">
        <v>29</v>
      </c>
      <c r="J91" s="29" t="str">
        <f>E21</f>
        <v>B.B.D. s.r.o., Rokycanova 30, 130 00, Praha 3</v>
      </c>
      <c r="K91" s="33"/>
      <c r="L91" s="55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="2" customFormat="1" ht="40.05" customHeight="1">
      <c r="A92" s="31"/>
      <c r="B92" s="32"/>
      <c r="C92" s="28" t="s">
        <v>27</v>
      </c>
      <c r="D92" s="33"/>
      <c r="E92" s="33"/>
      <c r="F92" s="25" t="str">
        <f>IF(E18="","",E18)</f>
        <v>bude vybrán</v>
      </c>
      <c r="G92" s="33"/>
      <c r="H92" s="33"/>
      <c r="I92" s="28" t="s">
        <v>33</v>
      </c>
      <c r="J92" s="29" t="str">
        <f>E24</f>
        <v>NASTA GROUP s.r.o., Za Sokolovnou 92, Zdiby</v>
      </c>
      <c r="K92" s="33"/>
      <c r="L92" s="55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="2" customFormat="1" ht="10.32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55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="2" customFormat="1" ht="29.28" customHeight="1">
      <c r="A94" s="31"/>
      <c r="B94" s="32"/>
      <c r="C94" s="176" t="s">
        <v>167</v>
      </c>
      <c r="D94" s="177"/>
      <c r="E94" s="177"/>
      <c r="F94" s="177"/>
      <c r="G94" s="177"/>
      <c r="H94" s="177"/>
      <c r="I94" s="177"/>
      <c r="J94" s="178" t="s">
        <v>168</v>
      </c>
      <c r="K94" s="177"/>
      <c r="L94" s="55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="2" customFormat="1" ht="10.32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55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="2" customFormat="1" ht="22.8" customHeight="1">
      <c r="A96" s="31"/>
      <c r="B96" s="32"/>
      <c r="C96" s="179" t="s">
        <v>169</v>
      </c>
      <c r="D96" s="33"/>
      <c r="E96" s="33"/>
      <c r="F96" s="33"/>
      <c r="G96" s="33"/>
      <c r="H96" s="33"/>
      <c r="I96" s="33"/>
      <c r="J96" s="102">
        <f>J130</f>
        <v>1598706.1700000002</v>
      </c>
      <c r="K96" s="33"/>
      <c r="L96" s="55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170</v>
      </c>
    </row>
    <row r="97" s="9" customFormat="1" ht="24.96" customHeight="1">
      <c r="A97" s="9"/>
      <c r="B97" s="180"/>
      <c r="C97" s="181"/>
      <c r="D97" s="182" t="s">
        <v>931</v>
      </c>
      <c r="E97" s="183"/>
      <c r="F97" s="183"/>
      <c r="G97" s="183"/>
      <c r="H97" s="183"/>
      <c r="I97" s="183"/>
      <c r="J97" s="184">
        <f>J131</f>
        <v>209708.51000000001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3" customFormat="1" ht="19.92" customHeight="1">
      <c r="A98" s="13"/>
      <c r="B98" s="246"/>
      <c r="C98" s="125"/>
      <c r="D98" s="247" t="s">
        <v>1176</v>
      </c>
      <c r="E98" s="248"/>
      <c r="F98" s="248"/>
      <c r="G98" s="248"/>
      <c r="H98" s="248"/>
      <c r="I98" s="248"/>
      <c r="J98" s="249">
        <f>J132</f>
        <v>198078.51000000001</v>
      </c>
      <c r="K98" s="125"/>
      <c r="L98" s="250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</row>
    <row r="99" s="13" customFormat="1" ht="19.92" customHeight="1">
      <c r="A99" s="13"/>
      <c r="B99" s="246"/>
      <c r="C99" s="125"/>
      <c r="D99" s="247" t="s">
        <v>934</v>
      </c>
      <c r="E99" s="248"/>
      <c r="F99" s="248"/>
      <c r="G99" s="248"/>
      <c r="H99" s="248"/>
      <c r="I99" s="248"/>
      <c r="J99" s="249">
        <f>J160</f>
        <v>11223</v>
      </c>
      <c r="K99" s="125"/>
      <c r="L99" s="250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</row>
    <row r="100" s="13" customFormat="1" ht="19.92" customHeight="1">
      <c r="A100" s="13"/>
      <c r="B100" s="246"/>
      <c r="C100" s="125"/>
      <c r="D100" s="247" t="s">
        <v>1177</v>
      </c>
      <c r="E100" s="248"/>
      <c r="F100" s="248"/>
      <c r="G100" s="248"/>
      <c r="H100" s="248"/>
      <c r="I100" s="248"/>
      <c r="J100" s="249">
        <f>J166</f>
        <v>407</v>
      </c>
      <c r="K100" s="125"/>
      <c r="L100" s="250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</row>
    <row r="101" s="9" customFormat="1" ht="24.96" customHeight="1">
      <c r="A101" s="9"/>
      <c r="B101" s="180"/>
      <c r="C101" s="181"/>
      <c r="D101" s="182" t="s">
        <v>1178</v>
      </c>
      <c r="E101" s="183"/>
      <c r="F101" s="183"/>
      <c r="G101" s="183"/>
      <c r="H101" s="183"/>
      <c r="I101" s="183"/>
      <c r="J101" s="184">
        <f>J169</f>
        <v>1388997.6600000002</v>
      </c>
      <c r="K101" s="181"/>
      <c r="L101" s="18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3" customFormat="1" ht="19.92" customHeight="1">
      <c r="A102" s="13"/>
      <c r="B102" s="246"/>
      <c r="C102" s="125"/>
      <c r="D102" s="247" t="s">
        <v>1179</v>
      </c>
      <c r="E102" s="248"/>
      <c r="F102" s="248"/>
      <c r="G102" s="248"/>
      <c r="H102" s="248"/>
      <c r="I102" s="248"/>
      <c r="J102" s="249">
        <f>J170</f>
        <v>4503.6000000000004</v>
      </c>
      <c r="K102" s="125"/>
      <c r="L102" s="250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</row>
    <row r="103" s="13" customFormat="1" ht="19.92" customHeight="1">
      <c r="A103" s="13"/>
      <c r="B103" s="246"/>
      <c r="C103" s="125"/>
      <c r="D103" s="247" t="s">
        <v>1180</v>
      </c>
      <c r="E103" s="248"/>
      <c r="F103" s="248"/>
      <c r="G103" s="248"/>
      <c r="H103" s="248"/>
      <c r="I103" s="248"/>
      <c r="J103" s="249">
        <f>J177</f>
        <v>16876.299999999999</v>
      </c>
      <c r="K103" s="125"/>
      <c r="L103" s="250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</row>
    <row r="104" s="13" customFormat="1" ht="19.92" customHeight="1">
      <c r="A104" s="13"/>
      <c r="B104" s="246"/>
      <c r="C104" s="125"/>
      <c r="D104" s="247" t="s">
        <v>1181</v>
      </c>
      <c r="E104" s="248"/>
      <c r="F104" s="248"/>
      <c r="G104" s="248"/>
      <c r="H104" s="248"/>
      <c r="I104" s="248"/>
      <c r="J104" s="249">
        <f>J187</f>
        <v>370434.40000000008</v>
      </c>
      <c r="K104" s="125"/>
      <c r="L104" s="250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</row>
    <row r="105" s="13" customFormat="1" ht="19.92" customHeight="1">
      <c r="A105" s="13"/>
      <c r="B105" s="246"/>
      <c r="C105" s="125"/>
      <c r="D105" s="247" t="s">
        <v>1182</v>
      </c>
      <c r="E105" s="248"/>
      <c r="F105" s="248"/>
      <c r="G105" s="248"/>
      <c r="H105" s="248"/>
      <c r="I105" s="248"/>
      <c r="J105" s="249">
        <f>J266</f>
        <v>374947.51000000001</v>
      </c>
      <c r="K105" s="125"/>
      <c r="L105" s="250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</row>
    <row r="106" s="13" customFormat="1" ht="19.92" customHeight="1">
      <c r="A106" s="13"/>
      <c r="B106" s="246"/>
      <c r="C106" s="125"/>
      <c r="D106" s="247" t="s">
        <v>1183</v>
      </c>
      <c r="E106" s="248"/>
      <c r="F106" s="248"/>
      <c r="G106" s="248"/>
      <c r="H106" s="248"/>
      <c r="I106" s="248"/>
      <c r="J106" s="249">
        <f>J339</f>
        <v>37250</v>
      </c>
      <c r="K106" s="125"/>
      <c r="L106" s="250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</row>
    <row r="107" s="13" customFormat="1" ht="19.92" customHeight="1">
      <c r="A107" s="13"/>
      <c r="B107" s="246"/>
      <c r="C107" s="125"/>
      <c r="D107" s="247" t="s">
        <v>1184</v>
      </c>
      <c r="E107" s="248"/>
      <c r="F107" s="248"/>
      <c r="G107" s="248"/>
      <c r="H107" s="248"/>
      <c r="I107" s="248"/>
      <c r="J107" s="249">
        <f>J342</f>
        <v>470376.59999999998</v>
      </c>
      <c r="K107" s="125"/>
      <c r="L107" s="250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</row>
    <row r="108" s="13" customFormat="1" ht="19.92" customHeight="1">
      <c r="A108" s="13"/>
      <c r="B108" s="246"/>
      <c r="C108" s="125"/>
      <c r="D108" s="247" t="s">
        <v>1185</v>
      </c>
      <c r="E108" s="248"/>
      <c r="F108" s="248"/>
      <c r="G108" s="248"/>
      <c r="H108" s="248"/>
      <c r="I108" s="248"/>
      <c r="J108" s="249">
        <f>J391</f>
        <v>82875.25</v>
      </c>
      <c r="K108" s="125"/>
      <c r="L108" s="250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</row>
    <row r="109" s="13" customFormat="1" ht="19.92" customHeight="1">
      <c r="A109" s="13"/>
      <c r="B109" s="246"/>
      <c r="C109" s="125"/>
      <c r="D109" s="247" t="s">
        <v>1186</v>
      </c>
      <c r="E109" s="248"/>
      <c r="F109" s="248"/>
      <c r="G109" s="248"/>
      <c r="H109" s="248"/>
      <c r="I109" s="248"/>
      <c r="J109" s="249">
        <f>J395</f>
        <v>24830</v>
      </c>
      <c r="K109" s="125"/>
      <c r="L109" s="250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</row>
    <row r="110" s="13" customFormat="1" ht="19.92" customHeight="1">
      <c r="A110" s="13"/>
      <c r="B110" s="246"/>
      <c r="C110" s="125"/>
      <c r="D110" s="247" t="s">
        <v>1187</v>
      </c>
      <c r="E110" s="248"/>
      <c r="F110" s="248"/>
      <c r="G110" s="248"/>
      <c r="H110" s="248"/>
      <c r="I110" s="248"/>
      <c r="J110" s="249">
        <f>J407</f>
        <v>6904</v>
      </c>
      <c r="K110" s="125"/>
      <c r="L110" s="250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</row>
    <row r="111" s="2" customFormat="1" ht="21.84" customHeight="1">
      <c r="A111" s="31"/>
      <c r="B111" s="32"/>
      <c r="C111" s="33"/>
      <c r="D111" s="33"/>
      <c r="E111" s="33"/>
      <c r="F111" s="33"/>
      <c r="G111" s="33"/>
      <c r="H111" s="33"/>
      <c r="I111" s="33"/>
      <c r="J111" s="33"/>
      <c r="K111" s="33"/>
      <c r="L111" s="55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="2" customFormat="1" ht="6.96" customHeight="1">
      <c r="A112" s="31"/>
      <c r="B112" s="58"/>
      <c r="C112" s="59"/>
      <c r="D112" s="59"/>
      <c r="E112" s="59"/>
      <c r="F112" s="59"/>
      <c r="G112" s="59"/>
      <c r="H112" s="59"/>
      <c r="I112" s="59"/>
      <c r="J112" s="59"/>
      <c r="K112" s="59"/>
      <c r="L112" s="55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6" s="2" customFormat="1" ht="6.96" customHeight="1">
      <c r="A116" s="31"/>
      <c r="B116" s="60"/>
      <c r="C116" s="61"/>
      <c r="D116" s="61"/>
      <c r="E116" s="61"/>
      <c r="F116" s="61"/>
      <c r="G116" s="61"/>
      <c r="H116" s="61"/>
      <c r="I116" s="61"/>
      <c r="J116" s="61"/>
      <c r="K116" s="61"/>
      <c r="L116" s="55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="2" customFormat="1" ht="24.96" customHeight="1">
      <c r="A117" s="31"/>
      <c r="B117" s="32"/>
      <c r="C117" s="22" t="s">
        <v>172</v>
      </c>
      <c r="D117" s="33"/>
      <c r="E117" s="33"/>
      <c r="F117" s="33"/>
      <c r="G117" s="33"/>
      <c r="H117" s="33"/>
      <c r="I117" s="33"/>
      <c r="J117" s="33"/>
      <c r="K117" s="33"/>
      <c r="L117" s="55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="2" customFormat="1" ht="6.96" customHeight="1">
      <c r="A118" s="31"/>
      <c r="B118" s="32"/>
      <c r="C118" s="33"/>
      <c r="D118" s="33"/>
      <c r="E118" s="33"/>
      <c r="F118" s="33"/>
      <c r="G118" s="33"/>
      <c r="H118" s="33"/>
      <c r="I118" s="33"/>
      <c r="J118" s="33"/>
      <c r="K118" s="33"/>
      <c r="L118" s="55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="2" customFormat="1" ht="12" customHeight="1">
      <c r="A119" s="31"/>
      <c r="B119" s="32"/>
      <c r="C119" s="28" t="s">
        <v>14</v>
      </c>
      <c r="D119" s="33"/>
      <c r="E119" s="33"/>
      <c r="F119" s="33"/>
      <c r="G119" s="33"/>
      <c r="H119" s="33"/>
      <c r="I119" s="33"/>
      <c r="J119" s="33"/>
      <c r="K119" s="33"/>
      <c r="L119" s="55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="2" customFormat="1" ht="16.5" customHeight="1">
      <c r="A120" s="31"/>
      <c r="B120" s="32"/>
      <c r="C120" s="33"/>
      <c r="D120" s="33"/>
      <c r="E120" s="175" t="str">
        <f>E7</f>
        <v>Nový objekt tělocvičny, základní školy Roztoky - Žalov</v>
      </c>
      <c r="F120" s="28"/>
      <c r="G120" s="28"/>
      <c r="H120" s="28"/>
      <c r="I120" s="33"/>
      <c r="J120" s="33"/>
      <c r="K120" s="33"/>
      <c r="L120" s="55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="2" customFormat="1" ht="12" customHeight="1">
      <c r="A121" s="31"/>
      <c r="B121" s="32"/>
      <c r="C121" s="28" t="s">
        <v>164</v>
      </c>
      <c r="D121" s="33"/>
      <c r="E121" s="33"/>
      <c r="F121" s="33"/>
      <c r="G121" s="33"/>
      <c r="H121" s="33"/>
      <c r="I121" s="33"/>
      <c r="J121" s="33"/>
      <c r="K121" s="33"/>
      <c r="L121" s="55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="2" customFormat="1" ht="16.5" customHeight="1">
      <c r="A122" s="31"/>
      <c r="B122" s="32"/>
      <c r="C122" s="33"/>
      <c r="D122" s="33"/>
      <c r="E122" s="68" t="str">
        <f>E9</f>
        <v>D.1.4a - ZTI</v>
      </c>
      <c r="F122" s="33"/>
      <c r="G122" s="33"/>
      <c r="H122" s="33"/>
      <c r="I122" s="33"/>
      <c r="J122" s="33"/>
      <c r="K122" s="33"/>
      <c r="L122" s="55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="2" customFormat="1" ht="6.96" customHeight="1">
      <c r="A123" s="31"/>
      <c r="B123" s="32"/>
      <c r="C123" s="33"/>
      <c r="D123" s="33"/>
      <c r="E123" s="33"/>
      <c r="F123" s="33"/>
      <c r="G123" s="33"/>
      <c r="H123" s="33"/>
      <c r="I123" s="33"/>
      <c r="J123" s="33"/>
      <c r="K123" s="33"/>
      <c r="L123" s="55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="2" customFormat="1" ht="12" customHeight="1">
      <c r="A124" s="31"/>
      <c r="B124" s="32"/>
      <c r="C124" s="28" t="s">
        <v>18</v>
      </c>
      <c r="D124" s="33"/>
      <c r="E124" s="33"/>
      <c r="F124" s="25" t="str">
        <f>F12</f>
        <v>parc.č. 2990/9, 2994/2, k.ú. Žalov</v>
      </c>
      <c r="G124" s="33"/>
      <c r="H124" s="33"/>
      <c r="I124" s="28" t="s">
        <v>20</v>
      </c>
      <c r="J124" s="71" t="str">
        <f>IF(J12="","",J12)</f>
        <v>26. 3. 2021</v>
      </c>
      <c r="K124" s="33"/>
      <c r="L124" s="55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="2" customFormat="1" ht="6.96" customHeight="1">
      <c r="A125" s="31"/>
      <c r="B125" s="32"/>
      <c r="C125" s="33"/>
      <c r="D125" s="33"/>
      <c r="E125" s="33"/>
      <c r="F125" s="33"/>
      <c r="G125" s="33"/>
      <c r="H125" s="33"/>
      <c r="I125" s="33"/>
      <c r="J125" s="33"/>
      <c r="K125" s="33"/>
      <c r="L125" s="55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="2" customFormat="1" ht="40.05" customHeight="1">
      <c r="A126" s="31"/>
      <c r="B126" s="32"/>
      <c r="C126" s="28" t="s">
        <v>22</v>
      </c>
      <c r="D126" s="33"/>
      <c r="E126" s="33"/>
      <c r="F126" s="25" t="str">
        <f>E15</f>
        <v>Město Roztoky, nám. 5 května 2, Roztoky</v>
      </c>
      <c r="G126" s="33"/>
      <c r="H126" s="33"/>
      <c r="I126" s="28" t="s">
        <v>29</v>
      </c>
      <c r="J126" s="29" t="str">
        <f>E21</f>
        <v>B.B.D. s.r.o., Rokycanova 30, 130 00, Praha 3</v>
      </c>
      <c r="K126" s="33"/>
      <c r="L126" s="55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="2" customFormat="1" ht="40.05" customHeight="1">
      <c r="A127" s="31"/>
      <c r="B127" s="32"/>
      <c r="C127" s="28" t="s">
        <v>27</v>
      </c>
      <c r="D127" s="33"/>
      <c r="E127" s="33"/>
      <c r="F127" s="25" t="str">
        <f>IF(E18="","",E18)</f>
        <v>bude vybrán</v>
      </c>
      <c r="G127" s="33"/>
      <c r="H127" s="33"/>
      <c r="I127" s="28" t="s">
        <v>33</v>
      </c>
      <c r="J127" s="29" t="str">
        <f>E24</f>
        <v>NASTA GROUP s.r.o., Za Sokolovnou 92, Zdiby</v>
      </c>
      <c r="K127" s="33"/>
      <c r="L127" s="55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="2" customFormat="1" ht="10.32" customHeight="1">
      <c r="A128" s="31"/>
      <c r="B128" s="32"/>
      <c r="C128" s="33"/>
      <c r="D128" s="33"/>
      <c r="E128" s="33"/>
      <c r="F128" s="33"/>
      <c r="G128" s="33"/>
      <c r="H128" s="33"/>
      <c r="I128" s="33"/>
      <c r="J128" s="33"/>
      <c r="K128" s="33"/>
      <c r="L128" s="55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="10" customFormat="1" ht="29.28" customHeight="1">
      <c r="A129" s="186"/>
      <c r="B129" s="187"/>
      <c r="C129" s="188" t="s">
        <v>173</v>
      </c>
      <c r="D129" s="189" t="s">
        <v>63</v>
      </c>
      <c r="E129" s="189" t="s">
        <v>59</v>
      </c>
      <c r="F129" s="189" t="s">
        <v>60</v>
      </c>
      <c r="G129" s="189" t="s">
        <v>174</v>
      </c>
      <c r="H129" s="189" t="s">
        <v>175</v>
      </c>
      <c r="I129" s="189" t="s">
        <v>176</v>
      </c>
      <c r="J129" s="190" t="s">
        <v>168</v>
      </c>
      <c r="K129" s="191" t="s">
        <v>177</v>
      </c>
      <c r="L129" s="192"/>
      <c r="M129" s="92" t="s">
        <v>1</v>
      </c>
      <c r="N129" s="93" t="s">
        <v>42</v>
      </c>
      <c r="O129" s="93" t="s">
        <v>178</v>
      </c>
      <c r="P129" s="93" t="s">
        <v>179</v>
      </c>
      <c r="Q129" s="93" t="s">
        <v>180</v>
      </c>
      <c r="R129" s="93" t="s">
        <v>181</v>
      </c>
      <c r="S129" s="93" t="s">
        <v>182</v>
      </c>
      <c r="T129" s="94" t="s">
        <v>183</v>
      </c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86"/>
      <c r="AE129" s="186"/>
    </row>
    <row r="130" s="2" customFormat="1" ht="22.8" customHeight="1">
      <c r="A130" s="31"/>
      <c r="B130" s="32"/>
      <c r="C130" s="99" t="s">
        <v>184</v>
      </c>
      <c r="D130" s="33"/>
      <c r="E130" s="33"/>
      <c r="F130" s="33"/>
      <c r="G130" s="33"/>
      <c r="H130" s="33"/>
      <c r="I130" s="33"/>
      <c r="J130" s="193">
        <f>BK130</f>
        <v>1598706.1700000002</v>
      </c>
      <c r="K130" s="33"/>
      <c r="L130" s="37"/>
      <c r="M130" s="95"/>
      <c r="N130" s="194"/>
      <c r="O130" s="96"/>
      <c r="P130" s="195">
        <f>P131+P169</f>
        <v>0</v>
      </c>
      <c r="Q130" s="96"/>
      <c r="R130" s="195">
        <f>R131+R169</f>
        <v>0</v>
      </c>
      <c r="S130" s="96"/>
      <c r="T130" s="196">
        <f>T131+T169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T130" s="16" t="s">
        <v>77</v>
      </c>
      <c r="AU130" s="16" t="s">
        <v>170</v>
      </c>
      <c r="BK130" s="197">
        <f>BK131+BK169</f>
        <v>1598706.1700000002</v>
      </c>
    </row>
    <row r="131" s="11" customFormat="1" ht="25.92" customHeight="1">
      <c r="A131" s="11"/>
      <c r="B131" s="198"/>
      <c r="C131" s="199"/>
      <c r="D131" s="200" t="s">
        <v>77</v>
      </c>
      <c r="E131" s="201" t="s">
        <v>937</v>
      </c>
      <c r="F131" s="201" t="s">
        <v>938</v>
      </c>
      <c r="G131" s="199"/>
      <c r="H131" s="199"/>
      <c r="I131" s="199"/>
      <c r="J131" s="202">
        <f>BK131</f>
        <v>209708.51000000001</v>
      </c>
      <c r="K131" s="199"/>
      <c r="L131" s="203"/>
      <c r="M131" s="204"/>
      <c r="N131" s="205"/>
      <c r="O131" s="205"/>
      <c r="P131" s="206">
        <f>P132+P160+P166</f>
        <v>0</v>
      </c>
      <c r="Q131" s="205"/>
      <c r="R131" s="206">
        <f>R132+R160+R166</f>
        <v>0</v>
      </c>
      <c r="S131" s="205"/>
      <c r="T131" s="207">
        <f>T132+T160+T166</f>
        <v>0</v>
      </c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R131" s="208" t="s">
        <v>86</v>
      </c>
      <c r="AT131" s="209" t="s">
        <v>77</v>
      </c>
      <c r="AU131" s="209" t="s">
        <v>78</v>
      </c>
      <c r="AY131" s="208" t="s">
        <v>187</v>
      </c>
      <c r="BK131" s="210">
        <f>BK132+BK160+BK166</f>
        <v>209708.51000000001</v>
      </c>
    </row>
    <row r="132" s="11" customFormat="1" ht="22.8" customHeight="1">
      <c r="A132" s="11"/>
      <c r="B132" s="198"/>
      <c r="C132" s="199"/>
      <c r="D132" s="200" t="s">
        <v>77</v>
      </c>
      <c r="E132" s="251" t="s">
        <v>86</v>
      </c>
      <c r="F132" s="251" t="s">
        <v>94</v>
      </c>
      <c r="G132" s="199"/>
      <c r="H132" s="199"/>
      <c r="I132" s="199"/>
      <c r="J132" s="252">
        <f>BK132</f>
        <v>198078.51000000001</v>
      </c>
      <c r="K132" s="199"/>
      <c r="L132" s="203"/>
      <c r="M132" s="204"/>
      <c r="N132" s="205"/>
      <c r="O132" s="205"/>
      <c r="P132" s="206">
        <f>SUM(P133:P159)</f>
        <v>0</v>
      </c>
      <c r="Q132" s="205"/>
      <c r="R132" s="206">
        <f>SUM(R133:R159)</f>
        <v>0</v>
      </c>
      <c r="S132" s="205"/>
      <c r="T132" s="207">
        <f>SUM(T133:T159)</f>
        <v>0</v>
      </c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R132" s="208" t="s">
        <v>86</v>
      </c>
      <c r="AT132" s="209" t="s">
        <v>77</v>
      </c>
      <c r="AU132" s="209" t="s">
        <v>86</v>
      </c>
      <c r="AY132" s="208" t="s">
        <v>187</v>
      </c>
      <c r="BK132" s="210">
        <f>SUM(BK133:BK159)</f>
        <v>198078.51000000001</v>
      </c>
    </row>
    <row r="133" s="2" customFormat="1" ht="21.75" customHeight="1">
      <c r="A133" s="31"/>
      <c r="B133" s="32"/>
      <c r="C133" s="211" t="s">
        <v>86</v>
      </c>
      <c r="D133" s="211" t="s">
        <v>188</v>
      </c>
      <c r="E133" s="212" t="s">
        <v>1188</v>
      </c>
      <c r="F133" s="213" t="s">
        <v>1189</v>
      </c>
      <c r="G133" s="214" t="s">
        <v>220</v>
      </c>
      <c r="H133" s="215">
        <v>198.18000000000001</v>
      </c>
      <c r="I133" s="216">
        <v>269</v>
      </c>
      <c r="J133" s="216">
        <f>ROUND(I133*H133,2)</f>
        <v>53310.419999999998</v>
      </c>
      <c r="K133" s="217"/>
      <c r="L133" s="37"/>
      <c r="M133" s="218" t="s">
        <v>1</v>
      </c>
      <c r="N133" s="219" t="s">
        <v>43</v>
      </c>
      <c r="O133" s="220">
        <v>0</v>
      </c>
      <c r="P133" s="220">
        <f>O133*H133</f>
        <v>0</v>
      </c>
      <c r="Q133" s="220">
        <v>0</v>
      </c>
      <c r="R133" s="220">
        <f>Q133*H133</f>
        <v>0</v>
      </c>
      <c r="S133" s="220">
        <v>0</v>
      </c>
      <c r="T133" s="221">
        <f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222" t="s">
        <v>204</v>
      </c>
      <c r="AT133" s="222" t="s">
        <v>188</v>
      </c>
      <c r="AU133" s="222" t="s">
        <v>88</v>
      </c>
      <c r="AY133" s="16" t="s">
        <v>187</v>
      </c>
      <c r="BE133" s="223">
        <f>IF(N133="základní",J133,0)</f>
        <v>53310.419999999998</v>
      </c>
      <c r="BF133" s="223">
        <f>IF(N133="snížená",J133,0)</f>
        <v>0</v>
      </c>
      <c r="BG133" s="223">
        <f>IF(N133="zákl. přenesená",J133,0)</f>
        <v>0</v>
      </c>
      <c r="BH133" s="223">
        <f>IF(N133="sníž. přenesená",J133,0)</f>
        <v>0</v>
      </c>
      <c r="BI133" s="223">
        <f>IF(N133="nulová",J133,0)</f>
        <v>0</v>
      </c>
      <c r="BJ133" s="16" t="s">
        <v>86</v>
      </c>
      <c r="BK133" s="223">
        <f>ROUND(I133*H133,2)</f>
        <v>53310.419999999998</v>
      </c>
      <c r="BL133" s="16" t="s">
        <v>204</v>
      </c>
      <c r="BM133" s="222" t="s">
        <v>88</v>
      </c>
    </row>
    <row r="134" s="12" customFormat="1">
      <c r="A134" s="12"/>
      <c r="B134" s="232"/>
      <c r="C134" s="233"/>
      <c r="D134" s="224" t="s">
        <v>226</v>
      </c>
      <c r="E134" s="241" t="s">
        <v>1</v>
      </c>
      <c r="F134" s="234" t="s">
        <v>1190</v>
      </c>
      <c r="G134" s="233"/>
      <c r="H134" s="235">
        <v>7.5</v>
      </c>
      <c r="I134" s="233"/>
      <c r="J134" s="233"/>
      <c r="K134" s="233"/>
      <c r="L134" s="236"/>
      <c r="M134" s="237"/>
      <c r="N134" s="238"/>
      <c r="O134" s="238"/>
      <c r="P134" s="238"/>
      <c r="Q134" s="238"/>
      <c r="R134" s="238"/>
      <c r="S134" s="238"/>
      <c r="T134" s="239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T134" s="240" t="s">
        <v>226</v>
      </c>
      <c r="AU134" s="240" t="s">
        <v>88</v>
      </c>
      <c r="AV134" s="12" t="s">
        <v>88</v>
      </c>
      <c r="AW134" s="12" t="s">
        <v>32</v>
      </c>
      <c r="AX134" s="12" t="s">
        <v>78</v>
      </c>
      <c r="AY134" s="240" t="s">
        <v>187</v>
      </c>
    </row>
    <row r="135" s="12" customFormat="1">
      <c r="A135" s="12"/>
      <c r="B135" s="232"/>
      <c r="C135" s="233"/>
      <c r="D135" s="224" t="s">
        <v>226</v>
      </c>
      <c r="E135" s="241" t="s">
        <v>1</v>
      </c>
      <c r="F135" s="234" t="s">
        <v>1191</v>
      </c>
      <c r="G135" s="233"/>
      <c r="H135" s="235">
        <v>85.799999999999997</v>
      </c>
      <c r="I135" s="233"/>
      <c r="J135" s="233"/>
      <c r="K135" s="233"/>
      <c r="L135" s="236"/>
      <c r="M135" s="237"/>
      <c r="N135" s="238"/>
      <c r="O135" s="238"/>
      <c r="P135" s="238"/>
      <c r="Q135" s="238"/>
      <c r="R135" s="238"/>
      <c r="S135" s="238"/>
      <c r="T135" s="239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T135" s="240" t="s">
        <v>226</v>
      </c>
      <c r="AU135" s="240" t="s">
        <v>88</v>
      </c>
      <c r="AV135" s="12" t="s">
        <v>88</v>
      </c>
      <c r="AW135" s="12" t="s">
        <v>32</v>
      </c>
      <c r="AX135" s="12" t="s">
        <v>78</v>
      </c>
      <c r="AY135" s="240" t="s">
        <v>187</v>
      </c>
    </row>
    <row r="136" s="12" customFormat="1">
      <c r="A136" s="12"/>
      <c r="B136" s="232"/>
      <c r="C136" s="233"/>
      <c r="D136" s="224" t="s">
        <v>226</v>
      </c>
      <c r="E136" s="241" t="s">
        <v>1</v>
      </c>
      <c r="F136" s="234" t="s">
        <v>1192</v>
      </c>
      <c r="G136" s="233"/>
      <c r="H136" s="235">
        <v>39.600000000000001</v>
      </c>
      <c r="I136" s="233"/>
      <c r="J136" s="233"/>
      <c r="K136" s="233"/>
      <c r="L136" s="236"/>
      <c r="M136" s="237"/>
      <c r="N136" s="238"/>
      <c r="O136" s="238"/>
      <c r="P136" s="238"/>
      <c r="Q136" s="238"/>
      <c r="R136" s="238"/>
      <c r="S136" s="238"/>
      <c r="T136" s="239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T136" s="240" t="s">
        <v>226</v>
      </c>
      <c r="AU136" s="240" t="s">
        <v>88</v>
      </c>
      <c r="AV136" s="12" t="s">
        <v>88</v>
      </c>
      <c r="AW136" s="12" t="s">
        <v>32</v>
      </c>
      <c r="AX136" s="12" t="s">
        <v>78</v>
      </c>
      <c r="AY136" s="240" t="s">
        <v>187</v>
      </c>
    </row>
    <row r="137" s="12" customFormat="1">
      <c r="A137" s="12"/>
      <c r="B137" s="232"/>
      <c r="C137" s="233"/>
      <c r="D137" s="224" t="s">
        <v>226</v>
      </c>
      <c r="E137" s="241" t="s">
        <v>1</v>
      </c>
      <c r="F137" s="234" t="s">
        <v>1193</v>
      </c>
      <c r="G137" s="233"/>
      <c r="H137" s="235">
        <v>22.079999999999998</v>
      </c>
      <c r="I137" s="233"/>
      <c r="J137" s="233"/>
      <c r="K137" s="233"/>
      <c r="L137" s="236"/>
      <c r="M137" s="237"/>
      <c r="N137" s="238"/>
      <c r="O137" s="238"/>
      <c r="P137" s="238"/>
      <c r="Q137" s="238"/>
      <c r="R137" s="238"/>
      <c r="S137" s="238"/>
      <c r="T137" s="239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T137" s="240" t="s">
        <v>226</v>
      </c>
      <c r="AU137" s="240" t="s">
        <v>88</v>
      </c>
      <c r="AV137" s="12" t="s">
        <v>88</v>
      </c>
      <c r="AW137" s="12" t="s">
        <v>32</v>
      </c>
      <c r="AX137" s="12" t="s">
        <v>78</v>
      </c>
      <c r="AY137" s="240" t="s">
        <v>187</v>
      </c>
    </row>
    <row r="138" s="12" customFormat="1">
      <c r="A138" s="12"/>
      <c r="B138" s="232"/>
      <c r="C138" s="233"/>
      <c r="D138" s="224" t="s">
        <v>226</v>
      </c>
      <c r="E138" s="241" t="s">
        <v>1</v>
      </c>
      <c r="F138" s="234" t="s">
        <v>1194</v>
      </c>
      <c r="G138" s="233"/>
      <c r="H138" s="235">
        <v>43.200000000000003</v>
      </c>
      <c r="I138" s="233"/>
      <c r="J138" s="233"/>
      <c r="K138" s="233"/>
      <c r="L138" s="236"/>
      <c r="M138" s="237"/>
      <c r="N138" s="238"/>
      <c r="O138" s="238"/>
      <c r="P138" s="238"/>
      <c r="Q138" s="238"/>
      <c r="R138" s="238"/>
      <c r="S138" s="238"/>
      <c r="T138" s="239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T138" s="240" t="s">
        <v>226</v>
      </c>
      <c r="AU138" s="240" t="s">
        <v>88</v>
      </c>
      <c r="AV138" s="12" t="s">
        <v>88</v>
      </c>
      <c r="AW138" s="12" t="s">
        <v>32</v>
      </c>
      <c r="AX138" s="12" t="s">
        <v>78</v>
      </c>
      <c r="AY138" s="240" t="s">
        <v>187</v>
      </c>
    </row>
    <row r="139" s="14" customFormat="1">
      <c r="A139" s="14"/>
      <c r="B139" s="253"/>
      <c r="C139" s="254"/>
      <c r="D139" s="224" t="s">
        <v>226</v>
      </c>
      <c r="E139" s="255" t="s">
        <v>1</v>
      </c>
      <c r="F139" s="256" t="s">
        <v>328</v>
      </c>
      <c r="G139" s="254"/>
      <c r="H139" s="257">
        <v>198.18000000000001</v>
      </c>
      <c r="I139" s="254"/>
      <c r="J139" s="254"/>
      <c r="K139" s="254"/>
      <c r="L139" s="258"/>
      <c r="M139" s="259"/>
      <c r="N139" s="260"/>
      <c r="O139" s="260"/>
      <c r="P139" s="260"/>
      <c r="Q139" s="260"/>
      <c r="R139" s="260"/>
      <c r="S139" s="260"/>
      <c r="T139" s="261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2" t="s">
        <v>226</v>
      </c>
      <c r="AU139" s="262" t="s">
        <v>88</v>
      </c>
      <c r="AV139" s="14" t="s">
        <v>204</v>
      </c>
      <c r="AW139" s="14" t="s">
        <v>32</v>
      </c>
      <c r="AX139" s="14" t="s">
        <v>86</v>
      </c>
      <c r="AY139" s="262" t="s">
        <v>187</v>
      </c>
    </row>
    <row r="140" s="2" customFormat="1" ht="21.75" customHeight="1">
      <c r="A140" s="31"/>
      <c r="B140" s="32"/>
      <c r="C140" s="211" t="s">
        <v>88</v>
      </c>
      <c r="D140" s="211" t="s">
        <v>188</v>
      </c>
      <c r="E140" s="212" t="s">
        <v>1195</v>
      </c>
      <c r="F140" s="213" t="s">
        <v>1196</v>
      </c>
      <c r="G140" s="214" t="s">
        <v>220</v>
      </c>
      <c r="H140" s="215">
        <v>198.18000000000001</v>
      </c>
      <c r="I140" s="216">
        <v>27.5</v>
      </c>
      <c r="J140" s="216">
        <f>ROUND(I140*H140,2)</f>
        <v>5449.9499999999998</v>
      </c>
      <c r="K140" s="217"/>
      <c r="L140" s="37"/>
      <c r="M140" s="218" t="s">
        <v>1</v>
      </c>
      <c r="N140" s="219" t="s">
        <v>43</v>
      </c>
      <c r="O140" s="220">
        <v>0</v>
      </c>
      <c r="P140" s="220">
        <f>O140*H140</f>
        <v>0</v>
      </c>
      <c r="Q140" s="220">
        <v>0</v>
      </c>
      <c r="R140" s="220">
        <f>Q140*H140</f>
        <v>0</v>
      </c>
      <c r="S140" s="220">
        <v>0</v>
      </c>
      <c r="T140" s="221">
        <f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22" t="s">
        <v>204</v>
      </c>
      <c r="AT140" s="222" t="s">
        <v>188</v>
      </c>
      <c r="AU140" s="222" t="s">
        <v>88</v>
      </c>
      <c r="AY140" s="16" t="s">
        <v>187</v>
      </c>
      <c r="BE140" s="223">
        <f>IF(N140="základní",J140,0)</f>
        <v>5449.9499999999998</v>
      </c>
      <c r="BF140" s="223">
        <f>IF(N140="snížená",J140,0)</f>
        <v>0</v>
      </c>
      <c r="BG140" s="223">
        <f>IF(N140="zákl. přenesená",J140,0)</f>
        <v>0</v>
      </c>
      <c r="BH140" s="223">
        <f>IF(N140="sníž. přenesená",J140,0)</f>
        <v>0</v>
      </c>
      <c r="BI140" s="223">
        <f>IF(N140="nulová",J140,0)</f>
        <v>0</v>
      </c>
      <c r="BJ140" s="16" t="s">
        <v>86</v>
      </c>
      <c r="BK140" s="223">
        <f>ROUND(I140*H140,2)</f>
        <v>5449.9499999999998</v>
      </c>
      <c r="BL140" s="16" t="s">
        <v>204</v>
      </c>
      <c r="BM140" s="222" t="s">
        <v>204</v>
      </c>
    </row>
    <row r="141" s="2" customFormat="1" ht="21.75" customHeight="1">
      <c r="A141" s="31"/>
      <c r="B141" s="32"/>
      <c r="C141" s="211" t="s">
        <v>199</v>
      </c>
      <c r="D141" s="211" t="s">
        <v>188</v>
      </c>
      <c r="E141" s="212" t="s">
        <v>1197</v>
      </c>
      <c r="F141" s="213" t="s">
        <v>1198</v>
      </c>
      <c r="G141" s="214" t="s">
        <v>216</v>
      </c>
      <c r="H141" s="215">
        <v>114</v>
      </c>
      <c r="I141" s="216">
        <v>254</v>
      </c>
      <c r="J141" s="216">
        <f>ROUND(I141*H141,2)</f>
        <v>28956</v>
      </c>
      <c r="K141" s="217"/>
      <c r="L141" s="37"/>
      <c r="M141" s="218" t="s">
        <v>1</v>
      </c>
      <c r="N141" s="219" t="s">
        <v>43</v>
      </c>
      <c r="O141" s="220">
        <v>0</v>
      </c>
      <c r="P141" s="220">
        <f>O141*H141</f>
        <v>0</v>
      </c>
      <c r="Q141" s="220">
        <v>0</v>
      </c>
      <c r="R141" s="220">
        <f>Q141*H141</f>
        <v>0</v>
      </c>
      <c r="S141" s="220">
        <v>0</v>
      </c>
      <c r="T141" s="221">
        <f>S141*H141</f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222" t="s">
        <v>204</v>
      </c>
      <c r="AT141" s="222" t="s">
        <v>188</v>
      </c>
      <c r="AU141" s="222" t="s">
        <v>88</v>
      </c>
      <c r="AY141" s="16" t="s">
        <v>187</v>
      </c>
      <c r="BE141" s="223">
        <f>IF(N141="základní",J141,0)</f>
        <v>28956</v>
      </c>
      <c r="BF141" s="223">
        <f>IF(N141="snížená",J141,0)</f>
        <v>0</v>
      </c>
      <c r="BG141" s="223">
        <f>IF(N141="zákl. přenesená",J141,0)</f>
        <v>0</v>
      </c>
      <c r="BH141" s="223">
        <f>IF(N141="sníž. přenesená",J141,0)</f>
        <v>0</v>
      </c>
      <c r="BI141" s="223">
        <f>IF(N141="nulová",J141,0)</f>
        <v>0</v>
      </c>
      <c r="BJ141" s="16" t="s">
        <v>86</v>
      </c>
      <c r="BK141" s="223">
        <f>ROUND(I141*H141,2)</f>
        <v>28956</v>
      </c>
      <c r="BL141" s="16" t="s">
        <v>204</v>
      </c>
      <c r="BM141" s="222" t="s">
        <v>234</v>
      </c>
    </row>
    <row r="142" s="12" customFormat="1">
      <c r="A142" s="12"/>
      <c r="B142" s="232"/>
      <c r="C142" s="233"/>
      <c r="D142" s="224" t="s">
        <v>226</v>
      </c>
      <c r="E142" s="241" t="s">
        <v>1</v>
      </c>
      <c r="F142" s="234" t="s">
        <v>1199</v>
      </c>
      <c r="G142" s="233"/>
      <c r="H142" s="235">
        <v>114</v>
      </c>
      <c r="I142" s="233"/>
      <c r="J142" s="233"/>
      <c r="K142" s="233"/>
      <c r="L142" s="236"/>
      <c r="M142" s="237"/>
      <c r="N142" s="238"/>
      <c r="O142" s="238"/>
      <c r="P142" s="238"/>
      <c r="Q142" s="238"/>
      <c r="R142" s="238"/>
      <c r="S142" s="238"/>
      <c r="T142" s="239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T142" s="240" t="s">
        <v>226</v>
      </c>
      <c r="AU142" s="240" t="s">
        <v>88</v>
      </c>
      <c r="AV142" s="12" t="s">
        <v>88</v>
      </c>
      <c r="AW142" s="12" t="s">
        <v>32</v>
      </c>
      <c r="AX142" s="12" t="s">
        <v>78</v>
      </c>
      <c r="AY142" s="240" t="s">
        <v>187</v>
      </c>
    </row>
    <row r="143" s="14" customFormat="1">
      <c r="A143" s="14"/>
      <c r="B143" s="253"/>
      <c r="C143" s="254"/>
      <c r="D143" s="224" t="s">
        <v>226</v>
      </c>
      <c r="E143" s="255" t="s">
        <v>1</v>
      </c>
      <c r="F143" s="256" t="s">
        <v>328</v>
      </c>
      <c r="G143" s="254"/>
      <c r="H143" s="257">
        <v>114</v>
      </c>
      <c r="I143" s="254"/>
      <c r="J143" s="254"/>
      <c r="K143" s="254"/>
      <c r="L143" s="258"/>
      <c r="M143" s="259"/>
      <c r="N143" s="260"/>
      <c r="O143" s="260"/>
      <c r="P143" s="260"/>
      <c r="Q143" s="260"/>
      <c r="R143" s="260"/>
      <c r="S143" s="260"/>
      <c r="T143" s="261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2" t="s">
        <v>226</v>
      </c>
      <c r="AU143" s="262" t="s">
        <v>88</v>
      </c>
      <c r="AV143" s="14" t="s">
        <v>204</v>
      </c>
      <c r="AW143" s="14" t="s">
        <v>32</v>
      </c>
      <c r="AX143" s="14" t="s">
        <v>86</v>
      </c>
      <c r="AY143" s="262" t="s">
        <v>187</v>
      </c>
    </row>
    <row r="144" s="2" customFormat="1" ht="21.75" customHeight="1">
      <c r="A144" s="31"/>
      <c r="B144" s="32"/>
      <c r="C144" s="211" t="s">
        <v>204</v>
      </c>
      <c r="D144" s="211" t="s">
        <v>188</v>
      </c>
      <c r="E144" s="212" t="s">
        <v>1200</v>
      </c>
      <c r="F144" s="213" t="s">
        <v>1201</v>
      </c>
      <c r="G144" s="214" t="s">
        <v>216</v>
      </c>
      <c r="H144" s="215">
        <v>114</v>
      </c>
      <c r="I144" s="216">
        <v>124</v>
      </c>
      <c r="J144" s="216">
        <f>ROUND(I144*H144,2)</f>
        <v>14136</v>
      </c>
      <c r="K144" s="217"/>
      <c r="L144" s="37"/>
      <c r="M144" s="218" t="s">
        <v>1</v>
      </c>
      <c r="N144" s="219" t="s">
        <v>43</v>
      </c>
      <c r="O144" s="220">
        <v>0</v>
      </c>
      <c r="P144" s="220">
        <f>O144*H144</f>
        <v>0</v>
      </c>
      <c r="Q144" s="220">
        <v>0</v>
      </c>
      <c r="R144" s="220">
        <f>Q144*H144</f>
        <v>0</v>
      </c>
      <c r="S144" s="220">
        <v>0</v>
      </c>
      <c r="T144" s="221">
        <f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222" t="s">
        <v>204</v>
      </c>
      <c r="AT144" s="222" t="s">
        <v>188</v>
      </c>
      <c r="AU144" s="222" t="s">
        <v>88</v>
      </c>
      <c r="AY144" s="16" t="s">
        <v>187</v>
      </c>
      <c r="BE144" s="223">
        <f>IF(N144="základní",J144,0)</f>
        <v>14136</v>
      </c>
      <c r="BF144" s="223">
        <f>IF(N144="snížená",J144,0)</f>
        <v>0</v>
      </c>
      <c r="BG144" s="223">
        <f>IF(N144="zákl. přenesená",J144,0)</f>
        <v>0</v>
      </c>
      <c r="BH144" s="223">
        <f>IF(N144="sníž. přenesená",J144,0)</f>
        <v>0</v>
      </c>
      <c r="BI144" s="223">
        <f>IF(N144="nulová",J144,0)</f>
        <v>0</v>
      </c>
      <c r="BJ144" s="16" t="s">
        <v>86</v>
      </c>
      <c r="BK144" s="223">
        <f>ROUND(I144*H144,2)</f>
        <v>14136</v>
      </c>
      <c r="BL144" s="16" t="s">
        <v>204</v>
      </c>
      <c r="BM144" s="222" t="s">
        <v>332</v>
      </c>
    </row>
    <row r="145" s="2" customFormat="1" ht="33" customHeight="1">
      <c r="A145" s="31"/>
      <c r="B145" s="32"/>
      <c r="C145" s="211" t="s">
        <v>186</v>
      </c>
      <c r="D145" s="211" t="s">
        <v>188</v>
      </c>
      <c r="E145" s="212" t="s">
        <v>1202</v>
      </c>
      <c r="F145" s="213" t="s">
        <v>1203</v>
      </c>
      <c r="G145" s="214" t="s">
        <v>220</v>
      </c>
      <c r="H145" s="215">
        <v>46.200000000000003</v>
      </c>
      <c r="I145" s="216">
        <v>262</v>
      </c>
      <c r="J145" s="216">
        <f>ROUND(I145*H145,2)</f>
        <v>12104.4</v>
      </c>
      <c r="K145" s="217"/>
      <c r="L145" s="37"/>
      <c r="M145" s="218" t="s">
        <v>1</v>
      </c>
      <c r="N145" s="219" t="s">
        <v>43</v>
      </c>
      <c r="O145" s="220">
        <v>0</v>
      </c>
      <c r="P145" s="220">
        <f>O145*H145</f>
        <v>0</v>
      </c>
      <c r="Q145" s="220">
        <v>0</v>
      </c>
      <c r="R145" s="220">
        <f>Q145*H145</f>
        <v>0</v>
      </c>
      <c r="S145" s="220">
        <v>0</v>
      </c>
      <c r="T145" s="221">
        <f>S145*H145</f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222" t="s">
        <v>204</v>
      </c>
      <c r="AT145" s="222" t="s">
        <v>188</v>
      </c>
      <c r="AU145" s="222" t="s">
        <v>88</v>
      </c>
      <c r="AY145" s="16" t="s">
        <v>187</v>
      </c>
      <c r="BE145" s="223">
        <f>IF(N145="základní",J145,0)</f>
        <v>12104.4</v>
      </c>
      <c r="BF145" s="223">
        <f>IF(N145="snížená",J145,0)</f>
        <v>0</v>
      </c>
      <c r="BG145" s="223">
        <f>IF(N145="zákl. přenesená",J145,0)</f>
        <v>0</v>
      </c>
      <c r="BH145" s="223">
        <f>IF(N145="sníž. přenesená",J145,0)</f>
        <v>0</v>
      </c>
      <c r="BI145" s="223">
        <f>IF(N145="nulová",J145,0)</f>
        <v>0</v>
      </c>
      <c r="BJ145" s="16" t="s">
        <v>86</v>
      </c>
      <c r="BK145" s="223">
        <f>ROUND(I145*H145,2)</f>
        <v>12104.4</v>
      </c>
      <c r="BL145" s="16" t="s">
        <v>204</v>
      </c>
      <c r="BM145" s="222" t="s">
        <v>341</v>
      </c>
    </row>
    <row r="146" s="2" customFormat="1" ht="21.75" customHeight="1">
      <c r="A146" s="31"/>
      <c r="B146" s="32"/>
      <c r="C146" s="211" t="s">
        <v>234</v>
      </c>
      <c r="D146" s="211" t="s">
        <v>188</v>
      </c>
      <c r="E146" s="212" t="s">
        <v>1204</v>
      </c>
      <c r="F146" s="213" t="s">
        <v>1205</v>
      </c>
      <c r="G146" s="214" t="s">
        <v>220</v>
      </c>
      <c r="H146" s="215">
        <v>46.200000000000003</v>
      </c>
      <c r="I146" s="216">
        <v>190</v>
      </c>
      <c r="J146" s="216">
        <f>ROUND(I146*H146,2)</f>
        <v>8778</v>
      </c>
      <c r="K146" s="217"/>
      <c r="L146" s="37"/>
      <c r="M146" s="218" t="s">
        <v>1</v>
      </c>
      <c r="N146" s="219" t="s">
        <v>43</v>
      </c>
      <c r="O146" s="220">
        <v>0</v>
      </c>
      <c r="P146" s="220">
        <f>O146*H146</f>
        <v>0</v>
      </c>
      <c r="Q146" s="220">
        <v>0</v>
      </c>
      <c r="R146" s="220">
        <f>Q146*H146</f>
        <v>0</v>
      </c>
      <c r="S146" s="220">
        <v>0</v>
      </c>
      <c r="T146" s="221">
        <f>S146*H146</f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222" t="s">
        <v>204</v>
      </c>
      <c r="AT146" s="222" t="s">
        <v>188</v>
      </c>
      <c r="AU146" s="222" t="s">
        <v>88</v>
      </c>
      <c r="AY146" s="16" t="s">
        <v>187</v>
      </c>
      <c r="BE146" s="223">
        <f>IF(N146="základní",J146,0)</f>
        <v>8778</v>
      </c>
      <c r="BF146" s="223">
        <f>IF(N146="snížená",J146,0)</f>
        <v>0</v>
      </c>
      <c r="BG146" s="223">
        <f>IF(N146="zákl. přenesená",J146,0)</f>
        <v>0</v>
      </c>
      <c r="BH146" s="223">
        <f>IF(N146="sníž. přenesená",J146,0)</f>
        <v>0</v>
      </c>
      <c r="BI146" s="223">
        <f>IF(N146="nulová",J146,0)</f>
        <v>0</v>
      </c>
      <c r="BJ146" s="16" t="s">
        <v>86</v>
      </c>
      <c r="BK146" s="223">
        <f>ROUND(I146*H146,2)</f>
        <v>8778</v>
      </c>
      <c r="BL146" s="16" t="s">
        <v>204</v>
      </c>
      <c r="BM146" s="222" t="s">
        <v>354</v>
      </c>
    </row>
    <row r="147" s="2" customFormat="1" ht="16.5" customHeight="1">
      <c r="A147" s="31"/>
      <c r="B147" s="32"/>
      <c r="C147" s="211" t="s">
        <v>262</v>
      </c>
      <c r="D147" s="211" t="s">
        <v>188</v>
      </c>
      <c r="E147" s="212" t="s">
        <v>1206</v>
      </c>
      <c r="F147" s="213" t="s">
        <v>1207</v>
      </c>
      <c r="G147" s="214" t="s">
        <v>220</v>
      </c>
      <c r="H147" s="215">
        <v>46.200000000000003</v>
      </c>
      <c r="I147" s="216">
        <v>17.199999999999999</v>
      </c>
      <c r="J147" s="216">
        <f>ROUND(I147*H147,2)</f>
        <v>794.63999999999999</v>
      </c>
      <c r="K147" s="217"/>
      <c r="L147" s="37"/>
      <c r="M147" s="218" t="s">
        <v>1</v>
      </c>
      <c r="N147" s="219" t="s">
        <v>43</v>
      </c>
      <c r="O147" s="220">
        <v>0</v>
      </c>
      <c r="P147" s="220">
        <f>O147*H147</f>
        <v>0</v>
      </c>
      <c r="Q147" s="220">
        <v>0</v>
      </c>
      <c r="R147" s="220">
        <f>Q147*H147</f>
        <v>0</v>
      </c>
      <c r="S147" s="220">
        <v>0</v>
      </c>
      <c r="T147" s="221">
        <f>S147*H147</f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222" t="s">
        <v>204</v>
      </c>
      <c r="AT147" s="222" t="s">
        <v>188</v>
      </c>
      <c r="AU147" s="222" t="s">
        <v>88</v>
      </c>
      <c r="AY147" s="16" t="s">
        <v>187</v>
      </c>
      <c r="BE147" s="223">
        <f>IF(N147="základní",J147,0)</f>
        <v>794.63999999999999</v>
      </c>
      <c r="BF147" s="223">
        <f>IF(N147="snížená",J147,0)</f>
        <v>0</v>
      </c>
      <c r="BG147" s="223">
        <f>IF(N147="zákl. přenesená",J147,0)</f>
        <v>0</v>
      </c>
      <c r="BH147" s="223">
        <f>IF(N147="sníž. přenesená",J147,0)</f>
        <v>0</v>
      </c>
      <c r="BI147" s="223">
        <f>IF(N147="nulová",J147,0)</f>
        <v>0</v>
      </c>
      <c r="BJ147" s="16" t="s">
        <v>86</v>
      </c>
      <c r="BK147" s="223">
        <f>ROUND(I147*H147,2)</f>
        <v>794.63999999999999</v>
      </c>
      <c r="BL147" s="16" t="s">
        <v>204</v>
      </c>
      <c r="BM147" s="222" t="s">
        <v>363</v>
      </c>
    </row>
    <row r="148" s="2" customFormat="1" ht="21.75" customHeight="1">
      <c r="A148" s="31"/>
      <c r="B148" s="32"/>
      <c r="C148" s="211" t="s">
        <v>332</v>
      </c>
      <c r="D148" s="211" t="s">
        <v>188</v>
      </c>
      <c r="E148" s="212" t="s">
        <v>1208</v>
      </c>
      <c r="F148" s="213" t="s">
        <v>1209</v>
      </c>
      <c r="G148" s="214" t="s">
        <v>224</v>
      </c>
      <c r="H148" s="215">
        <v>92.400000000000006</v>
      </c>
      <c r="I148" s="216">
        <v>140</v>
      </c>
      <c r="J148" s="216">
        <f>ROUND(I148*H148,2)</f>
        <v>12936</v>
      </c>
      <c r="K148" s="217"/>
      <c r="L148" s="37"/>
      <c r="M148" s="218" t="s">
        <v>1</v>
      </c>
      <c r="N148" s="219" t="s">
        <v>43</v>
      </c>
      <c r="O148" s="220">
        <v>0</v>
      </c>
      <c r="P148" s="220">
        <f>O148*H148</f>
        <v>0</v>
      </c>
      <c r="Q148" s="220">
        <v>0</v>
      </c>
      <c r="R148" s="220">
        <f>Q148*H148</f>
        <v>0</v>
      </c>
      <c r="S148" s="220">
        <v>0</v>
      </c>
      <c r="T148" s="221">
        <f>S148*H148</f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222" t="s">
        <v>204</v>
      </c>
      <c r="AT148" s="222" t="s">
        <v>188</v>
      </c>
      <c r="AU148" s="222" t="s">
        <v>88</v>
      </c>
      <c r="AY148" s="16" t="s">
        <v>187</v>
      </c>
      <c r="BE148" s="223">
        <f>IF(N148="základní",J148,0)</f>
        <v>12936</v>
      </c>
      <c r="BF148" s="223">
        <f>IF(N148="snížená",J148,0)</f>
        <v>0</v>
      </c>
      <c r="BG148" s="223">
        <f>IF(N148="zákl. přenesená",J148,0)</f>
        <v>0</v>
      </c>
      <c r="BH148" s="223">
        <f>IF(N148="sníž. přenesená",J148,0)</f>
        <v>0</v>
      </c>
      <c r="BI148" s="223">
        <f>IF(N148="nulová",J148,0)</f>
        <v>0</v>
      </c>
      <c r="BJ148" s="16" t="s">
        <v>86</v>
      </c>
      <c r="BK148" s="223">
        <f>ROUND(I148*H148,2)</f>
        <v>12936</v>
      </c>
      <c r="BL148" s="16" t="s">
        <v>204</v>
      </c>
      <c r="BM148" s="222" t="s">
        <v>370</v>
      </c>
    </row>
    <row r="149" s="12" customFormat="1">
      <c r="A149" s="12"/>
      <c r="B149" s="232"/>
      <c r="C149" s="233"/>
      <c r="D149" s="224" t="s">
        <v>226</v>
      </c>
      <c r="E149" s="241" t="s">
        <v>1</v>
      </c>
      <c r="F149" s="234" t="s">
        <v>1210</v>
      </c>
      <c r="G149" s="233"/>
      <c r="H149" s="235">
        <v>92.400000000000006</v>
      </c>
      <c r="I149" s="233"/>
      <c r="J149" s="233"/>
      <c r="K149" s="233"/>
      <c r="L149" s="236"/>
      <c r="M149" s="237"/>
      <c r="N149" s="238"/>
      <c r="O149" s="238"/>
      <c r="P149" s="238"/>
      <c r="Q149" s="238"/>
      <c r="R149" s="238"/>
      <c r="S149" s="238"/>
      <c r="T149" s="239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T149" s="240" t="s">
        <v>226</v>
      </c>
      <c r="AU149" s="240" t="s">
        <v>88</v>
      </c>
      <c r="AV149" s="12" t="s">
        <v>88</v>
      </c>
      <c r="AW149" s="12" t="s">
        <v>32</v>
      </c>
      <c r="AX149" s="12" t="s">
        <v>78</v>
      </c>
      <c r="AY149" s="240" t="s">
        <v>187</v>
      </c>
    </row>
    <row r="150" s="14" customFormat="1">
      <c r="A150" s="14"/>
      <c r="B150" s="253"/>
      <c r="C150" s="254"/>
      <c r="D150" s="224" t="s">
        <v>226</v>
      </c>
      <c r="E150" s="255" t="s">
        <v>1</v>
      </c>
      <c r="F150" s="256" t="s">
        <v>328</v>
      </c>
      <c r="G150" s="254"/>
      <c r="H150" s="257">
        <v>92.400000000000006</v>
      </c>
      <c r="I150" s="254"/>
      <c r="J150" s="254"/>
      <c r="K150" s="254"/>
      <c r="L150" s="258"/>
      <c r="M150" s="259"/>
      <c r="N150" s="260"/>
      <c r="O150" s="260"/>
      <c r="P150" s="260"/>
      <c r="Q150" s="260"/>
      <c r="R150" s="260"/>
      <c r="S150" s="260"/>
      <c r="T150" s="261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2" t="s">
        <v>226</v>
      </c>
      <c r="AU150" s="262" t="s">
        <v>88</v>
      </c>
      <c r="AV150" s="14" t="s">
        <v>204</v>
      </c>
      <c r="AW150" s="14" t="s">
        <v>32</v>
      </c>
      <c r="AX150" s="14" t="s">
        <v>86</v>
      </c>
      <c r="AY150" s="262" t="s">
        <v>187</v>
      </c>
    </row>
    <row r="151" s="2" customFormat="1" ht="21.75" customHeight="1">
      <c r="A151" s="31"/>
      <c r="B151" s="32"/>
      <c r="C151" s="211" t="s">
        <v>336</v>
      </c>
      <c r="D151" s="211" t="s">
        <v>188</v>
      </c>
      <c r="E151" s="212" t="s">
        <v>1211</v>
      </c>
      <c r="F151" s="213" t="s">
        <v>1212</v>
      </c>
      <c r="G151" s="214" t="s">
        <v>220</v>
      </c>
      <c r="H151" s="215">
        <v>151.97999999999999</v>
      </c>
      <c r="I151" s="216">
        <v>95</v>
      </c>
      <c r="J151" s="216">
        <f>ROUND(I151*H151,2)</f>
        <v>14438.1</v>
      </c>
      <c r="K151" s="217"/>
      <c r="L151" s="37"/>
      <c r="M151" s="218" t="s">
        <v>1</v>
      </c>
      <c r="N151" s="219" t="s">
        <v>43</v>
      </c>
      <c r="O151" s="220">
        <v>0</v>
      </c>
      <c r="P151" s="220">
        <f>O151*H151</f>
        <v>0</v>
      </c>
      <c r="Q151" s="220">
        <v>0</v>
      </c>
      <c r="R151" s="220">
        <f>Q151*H151</f>
        <v>0</v>
      </c>
      <c r="S151" s="220">
        <v>0</v>
      </c>
      <c r="T151" s="221">
        <f>S151*H151</f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222" t="s">
        <v>204</v>
      </c>
      <c r="AT151" s="222" t="s">
        <v>188</v>
      </c>
      <c r="AU151" s="222" t="s">
        <v>88</v>
      </c>
      <c r="AY151" s="16" t="s">
        <v>187</v>
      </c>
      <c r="BE151" s="223">
        <f>IF(N151="základní",J151,0)</f>
        <v>14438.1</v>
      </c>
      <c r="BF151" s="223">
        <f>IF(N151="snížená",J151,0)</f>
        <v>0</v>
      </c>
      <c r="BG151" s="223">
        <f>IF(N151="zákl. přenesená",J151,0)</f>
        <v>0</v>
      </c>
      <c r="BH151" s="223">
        <f>IF(N151="sníž. přenesená",J151,0)</f>
        <v>0</v>
      </c>
      <c r="BI151" s="223">
        <f>IF(N151="nulová",J151,0)</f>
        <v>0</v>
      </c>
      <c r="BJ151" s="16" t="s">
        <v>86</v>
      </c>
      <c r="BK151" s="223">
        <f>ROUND(I151*H151,2)</f>
        <v>14438.1</v>
      </c>
      <c r="BL151" s="16" t="s">
        <v>204</v>
      </c>
      <c r="BM151" s="222" t="s">
        <v>381</v>
      </c>
    </row>
    <row r="152" s="2" customFormat="1" ht="33" customHeight="1">
      <c r="A152" s="31"/>
      <c r="B152" s="32"/>
      <c r="C152" s="211" t="s">
        <v>341</v>
      </c>
      <c r="D152" s="211" t="s">
        <v>188</v>
      </c>
      <c r="E152" s="212" t="s">
        <v>1213</v>
      </c>
      <c r="F152" s="213" t="s">
        <v>1214</v>
      </c>
      <c r="G152" s="214" t="s">
        <v>220</v>
      </c>
      <c r="H152" s="215">
        <v>37.5</v>
      </c>
      <c r="I152" s="216">
        <v>402</v>
      </c>
      <c r="J152" s="216">
        <f>ROUND(I152*H152,2)</f>
        <v>15075</v>
      </c>
      <c r="K152" s="217"/>
      <c r="L152" s="37"/>
      <c r="M152" s="218" t="s">
        <v>1</v>
      </c>
      <c r="N152" s="219" t="s">
        <v>43</v>
      </c>
      <c r="O152" s="220">
        <v>0</v>
      </c>
      <c r="P152" s="220">
        <f>O152*H152</f>
        <v>0</v>
      </c>
      <c r="Q152" s="220">
        <v>0</v>
      </c>
      <c r="R152" s="220">
        <f>Q152*H152</f>
        <v>0</v>
      </c>
      <c r="S152" s="220">
        <v>0</v>
      </c>
      <c r="T152" s="221">
        <f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222" t="s">
        <v>204</v>
      </c>
      <c r="AT152" s="222" t="s">
        <v>188</v>
      </c>
      <c r="AU152" s="222" t="s">
        <v>88</v>
      </c>
      <c r="AY152" s="16" t="s">
        <v>187</v>
      </c>
      <c r="BE152" s="223">
        <f>IF(N152="základní",J152,0)</f>
        <v>15075</v>
      </c>
      <c r="BF152" s="223">
        <f>IF(N152="snížená",J152,0)</f>
        <v>0</v>
      </c>
      <c r="BG152" s="223">
        <f>IF(N152="zákl. přenesená",J152,0)</f>
        <v>0</v>
      </c>
      <c r="BH152" s="223">
        <f>IF(N152="sníž. přenesená",J152,0)</f>
        <v>0</v>
      </c>
      <c r="BI152" s="223">
        <f>IF(N152="nulová",J152,0)</f>
        <v>0</v>
      </c>
      <c r="BJ152" s="16" t="s">
        <v>86</v>
      </c>
      <c r="BK152" s="223">
        <f>ROUND(I152*H152,2)</f>
        <v>15075</v>
      </c>
      <c r="BL152" s="16" t="s">
        <v>204</v>
      </c>
      <c r="BM152" s="222" t="s">
        <v>389</v>
      </c>
    </row>
    <row r="153" s="12" customFormat="1">
      <c r="A153" s="12"/>
      <c r="B153" s="232"/>
      <c r="C153" s="233"/>
      <c r="D153" s="224" t="s">
        <v>226</v>
      </c>
      <c r="E153" s="241" t="s">
        <v>1</v>
      </c>
      <c r="F153" s="234" t="s">
        <v>1215</v>
      </c>
      <c r="G153" s="233"/>
      <c r="H153" s="235">
        <v>2</v>
      </c>
      <c r="I153" s="233"/>
      <c r="J153" s="233"/>
      <c r="K153" s="233"/>
      <c r="L153" s="236"/>
      <c r="M153" s="237"/>
      <c r="N153" s="238"/>
      <c r="O153" s="238"/>
      <c r="P153" s="238"/>
      <c r="Q153" s="238"/>
      <c r="R153" s="238"/>
      <c r="S153" s="238"/>
      <c r="T153" s="239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T153" s="240" t="s">
        <v>226</v>
      </c>
      <c r="AU153" s="240" t="s">
        <v>88</v>
      </c>
      <c r="AV153" s="12" t="s">
        <v>88</v>
      </c>
      <c r="AW153" s="12" t="s">
        <v>32</v>
      </c>
      <c r="AX153" s="12" t="s">
        <v>78</v>
      </c>
      <c r="AY153" s="240" t="s">
        <v>187</v>
      </c>
    </row>
    <row r="154" s="12" customFormat="1">
      <c r="A154" s="12"/>
      <c r="B154" s="232"/>
      <c r="C154" s="233"/>
      <c r="D154" s="224" t="s">
        <v>226</v>
      </c>
      <c r="E154" s="241" t="s">
        <v>1</v>
      </c>
      <c r="F154" s="234" t="s">
        <v>1216</v>
      </c>
      <c r="G154" s="233"/>
      <c r="H154" s="235">
        <v>9</v>
      </c>
      <c r="I154" s="233"/>
      <c r="J154" s="233"/>
      <c r="K154" s="233"/>
      <c r="L154" s="236"/>
      <c r="M154" s="237"/>
      <c r="N154" s="238"/>
      <c r="O154" s="238"/>
      <c r="P154" s="238"/>
      <c r="Q154" s="238"/>
      <c r="R154" s="238"/>
      <c r="S154" s="238"/>
      <c r="T154" s="239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T154" s="240" t="s">
        <v>226</v>
      </c>
      <c r="AU154" s="240" t="s">
        <v>88</v>
      </c>
      <c r="AV154" s="12" t="s">
        <v>88</v>
      </c>
      <c r="AW154" s="12" t="s">
        <v>32</v>
      </c>
      <c r="AX154" s="12" t="s">
        <v>78</v>
      </c>
      <c r="AY154" s="240" t="s">
        <v>187</v>
      </c>
    </row>
    <row r="155" s="12" customFormat="1">
      <c r="A155" s="12"/>
      <c r="B155" s="232"/>
      <c r="C155" s="233"/>
      <c r="D155" s="224" t="s">
        <v>226</v>
      </c>
      <c r="E155" s="241" t="s">
        <v>1</v>
      </c>
      <c r="F155" s="234" t="s">
        <v>1217</v>
      </c>
      <c r="G155" s="233"/>
      <c r="H155" s="235">
        <v>26.5</v>
      </c>
      <c r="I155" s="233"/>
      <c r="J155" s="233"/>
      <c r="K155" s="233"/>
      <c r="L155" s="236"/>
      <c r="M155" s="237"/>
      <c r="N155" s="238"/>
      <c r="O155" s="238"/>
      <c r="P155" s="238"/>
      <c r="Q155" s="238"/>
      <c r="R155" s="238"/>
      <c r="S155" s="238"/>
      <c r="T155" s="239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T155" s="240" t="s">
        <v>226</v>
      </c>
      <c r="AU155" s="240" t="s">
        <v>88</v>
      </c>
      <c r="AV155" s="12" t="s">
        <v>88</v>
      </c>
      <c r="AW155" s="12" t="s">
        <v>32</v>
      </c>
      <c r="AX155" s="12" t="s">
        <v>78</v>
      </c>
      <c r="AY155" s="240" t="s">
        <v>187</v>
      </c>
    </row>
    <row r="156" s="14" customFormat="1">
      <c r="A156" s="14"/>
      <c r="B156" s="253"/>
      <c r="C156" s="254"/>
      <c r="D156" s="224" t="s">
        <v>226</v>
      </c>
      <c r="E156" s="255" t="s">
        <v>1</v>
      </c>
      <c r="F156" s="256" t="s">
        <v>328</v>
      </c>
      <c r="G156" s="254"/>
      <c r="H156" s="257">
        <v>37.5</v>
      </c>
      <c r="I156" s="254"/>
      <c r="J156" s="254"/>
      <c r="K156" s="254"/>
      <c r="L156" s="258"/>
      <c r="M156" s="259"/>
      <c r="N156" s="260"/>
      <c r="O156" s="260"/>
      <c r="P156" s="260"/>
      <c r="Q156" s="260"/>
      <c r="R156" s="260"/>
      <c r="S156" s="260"/>
      <c r="T156" s="261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2" t="s">
        <v>226</v>
      </c>
      <c r="AU156" s="262" t="s">
        <v>88</v>
      </c>
      <c r="AV156" s="14" t="s">
        <v>204</v>
      </c>
      <c r="AW156" s="14" t="s">
        <v>32</v>
      </c>
      <c r="AX156" s="14" t="s">
        <v>86</v>
      </c>
      <c r="AY156" s="262" t="s">
        <v>187</v>
      </c>
    </row>
    <row r="157" s="2" customFormat="1" ht="16.5" customHeight="1">
      <c r="A157" s="31"/>
      <c r="B157" s="32"/>
      <c r="C157" s="263" t="s">
        <v>349</v>
      </c>
      <c r="D157" s="263" t="s">
        <v>461</v>
      </c>
      <c r="E157" s="264" t="s">
        <v>1218</v>
      </c>
      <c r="F157" s="265" t="s">
        <v>1219</v>
      </c>
      <c r="G157" s="266" t="s">
        <v>224</v>
      </c>
      <c r="H157" s="267">
        <v>75</v>
      </c>
      <c r="I157" s="268">
        <v>428</v>
      </c>
      <c r="J157" s="268">
        <f>ROUND(I157*H157,2)</f>
        <v>32100</v>
      </c>
      <c r="K157" s="269"/>
      <c r="L157" s="270"/>
      <c r="M157" s="271" t="s">
        <v>1</v>
      </c>
      <c r="N157" s="272" t="s">
        <v>43</v>
      </c>
      <c r="O157" s="220">
        <v>0</v>
      </c>
      <c r="P157" s="220">
        <f>O157*H157</f>
        <v>0</v>
      </c>
      <c r="Q157" s="220">
        <v>0</v>
      </c>
      <c r="R157" s="220">
        <f>Q157*H157</f>
        <v>0</v>
      </c>
      <c r="S157" s="220">
        <v>0</v>
      </c>
      <c r="T157" s="221">
        <f>S157*H157</f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222" t="s">
        <v>332</v>
      </c>
      <c r="AT157" s="222" t="s">
        <v>461</v>
      </c>
      <c r="AU157" s="222" t="s">
        <v>88</v>
      </c>
      <c r="AY157" s="16" t="s">
        <v>187</v>
      </c>
      <c r="BE157" s="223">
        <f>IF(N157="základní",J157,0)</f>
        <v>32100</v>
      </c>
      <c r="BF157" s="223">
        <f>IF(N157="snížená",J157,0)</f>
        <v>0</v>
      </c>
      <c r="BG157" s="223">
        <f>IF(N157="zákl. přenesená",J157,0)</f>
        <v>0</v>
      </c>
      <c r="BH157" s="223">
        <f>IF(N157="sníž. přenesená",J157,0)</f>
        <v>0</v>
      </c>
      <c r="BI157" s="223">
        <f>IF(N157="nulová",J157,0)</f>
        <v>0</v>
      </c>
      <c r="BJ157" s="16" t="s">
        <v>86</v>
      </c>
      <c r="BK157" s="223">
        <f>ROUND(I157*H157,2)</f>
        <v>32100</v>
      </c>
      <c r="BL157" s="16" t="s">
        <v>204</v>
      </c>
      <c r="BM157" s="222" t="s">
        <v>393</v>
      </c>
    </row>
    <row r="158" s="12" customFormat="1">
      <c r="A158" s="12"/>
      <c r="B158" s="232"/>
      <c r="C158" s="233"/>
      <c r="D158" s="224" t="s">
        <v>226</v>
      </c>
      <c r="E158" s="241" t="s">
        <v>1</v>
      </c>
      <c r="F158" s="234" t="s">
        <v>1220</v>
      </c>
      <c r="G158" s="233"/>
      <c r="H158" s="235">
        <v>75</v>
      </c>
      <c r="I158" s="233"/>
      <c r="J158" s="233"/>
      <c r="K158" s="233"/>
      <c r="L158" s="236"/>
      <c r="M158" s="237"/>
      <c r="N158" s="238"/>
      <c r="O158" s="238"/>
      <c r="P158" s="238"/>
      <c r="Q158" s="238"/>
      <c r="R158" s="238"/>
      <c r="S158" s="238"/>
      <c r="T158" s="239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T158" s="240" t="s">
        <v>226</v>
      </c>
      <c r="AU158" s="240" t="s">
        <v>88</v>
      </c>
      <c r="AV158" s="12" t="s">
        <v>88</v>
      </c>
      <c r="AW158" s="12" t="s">
        <v>32</v>
      </c>
      <c r="AX158" s="12" t="s">
        <v>78</v>
      </c>
      <c r="AY158" s="240" t="s">
        <v>187</v>
      </c>
    </row>
    <row r="159" s="14" customFormat="1">
      <c r="A159" s="14"/>
      <c r="B159" s="253"/>
      <c r="C159" s="254"/>
      <c r="D159" s="224" t="s">
        <v>226</v>
      </c>
      <c r="E159" s="255" t="s">
        <v>1</v>
      </c>
      <c r="F159" s="256" t="s">
        <v>328</v>
      </c>
      <c r="G159" s="254"/>
      <c r="H159" s="257">
        <v>75</v>
      </c>
      <c r="I159" s="254"/>
      <c r="J159" s="254"/>
      <c r="K159" s="254"/>
      <c r="L159" s="258"/>
      <c r="M159" s="259"/>
      <c r="N159" s="260"/>
      <c r="O159" s="260"/>
      <c r="P159" s="260"/>
      <c r="Q159" s="260"/>
      <c r="R159" s="260"/>
      <c r="S159" s="260"/>
      <c r="T159" s="261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2" t="s">
        <v>226</v>
      </c>
      <c r="AU159" s="262" t="s">
        <v>88</v>
      </c>
      <c r="AV159" s="14" t="s">
        <v>204</v>
      </c>
      <c r="AW159" s="14" t="s">
        <v>32</v>
      </c>
      <c r="AX159" s="14" t="s">
        <v>86</v>
      </c>
      <c r="AY159" s="262" t="s">
        <v>187</v>
      </c>
    </row>
    <row r="160" s="11" customFormat="1" ht="22.8" customHeight="1">
      <c r="A160" s="11"/>
      <c r="B160" s="198"/>
      <c r="C160" s="199"/>
      <c r="D160" s="200" t="s">
        <v>77</v>
      </c>
      <c r="E160" s="251" t="s">
        <v>204</v>
      </c>
      <c r="F160" s="251" t="s">
        <v>1025</v>
      </c>
      <c r="G160" s="199"/>
      <c r="H160" s="199"/>
      <c r="I160" s="199"/>
      <c r="J160" s="252">
        <f>BK160</f>
        <v>11223</v>
      </c>
      <c r="K160" s="199"/>
      <c r="L160" s="203"/>
      <c r="M160" s="204"/>
      <c r="N160" s="205"/>
      <c r="O160" s="205"/>
      <c r="P160" s="206">
        <f>SUM(P161:P165)</f>
        <v>0</v>
      </c>
      <c r="Q160" s="205"/>
      <c r="R160" s="206">
        <f>SUM(R161:R165)</f>
        <v>0</v>
      </c>
      <c r="S160" s="205"/>
      <c r="T160" s="207">
        <f>SUM(T161:T165)</f>
        <v>0</v>
      </c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R160" s="208" t="s">
        <v>86</v>
      </c>
      <c r="AT160" s="209" t="s">
        <v>77</v>
      </c>
      <c r="AU160" s="209" t="s">
        <v>86</v>
      </c>
      <c r="AY160" s="208" t="s">
        <v>187</v>
      </c>
      <c r="BK160" s="210">
        <f>SUM(BK161:BK165)</f>
        <v>11223</v>
      </c>
    </row>
    <row r="161" s="2" customFormat="1" ht="21.75" customHeight="1">
      <c r="A161" s="31"/>
      <c r="B161" s="32"/>
      <c r="C161" s="211" t="s">
        <v>354</v>
      </c>
      <c r="D161" s="211" t="s">
        <v>188</v>
      </c>
      <c r="E161" s="212" t="s">
        <v>1221</v>
      </c>
      <c r="F161" s="213" t="s">
        <v>1222</v>
      </c>
      <c r="G161" s="214" t="s">
        <v>220</v>
      </c>
      <c r="H161" s="215">
        <v>8.6999999999999993</v>
      </c>
      <c r="I161" s="216">
        <v>1290</v>
      </c>
      <c r="J161" s="216">
        <f>ROUND(I161*H161,2)</f>
        <v>11223</v>
      </c>
      <c r="K161" s="217"/>
      <c r="L161" s="37"/>
      <c r="M161" s="218" t="s">
        <v>1</v>
      </c>
      <c r="N161" s="219" t="s">
        <v>43</v>
      </c>
      <c r="O161" s="220">
        <v>0</v>
      </c>
      <c r="P161" s="220">
        <f>O161*H161</f>
        <v>0</v>
      </c>
      <c r="Q161" s="220">
        <v>0</v>
      </c>
      <c r="R161" s="220">
        <f>Q161*H161</f>
        <v>0</v>
      </c>
      <c r="S161" s="220">
        <v>0</v>
      </c>
      <c r="T161" s="221">
        <f>S161*H161</f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222" t="s">
        <v>204</v>
      </c>
      <c r="AT161" s="222" t="s">
        <v>188</v>
      </c>
      <c r="AU161" s="222" t="s">
        <v>88</v>
      </c>
      <c r="AY161" s="16" t="s">
        <v>187</v>
      </c>
      <c r="BE161" s="223">
        <f>IF(N161="základní",J161,0)</f>
        <v>11223</v>
      </c>
      <c r="BF161" s="223">
        <f>IF(N161="snížená",J161,0)</f>
        <v>0</v>
      </c>
      <c r="BG161" s="223">
        <f>IF(N161="zákl. přenesená",J161,0)</f>
        <v>0</v>
      </c>
      <c r="BH161" s="223">
        <f>IF(N161="sníž. přenesená",J161,0)</f>
        <v>0</v>
      </c>
      <c r="BI161" s="223">
        <f>IF(N161="nulová",J161,0)</f>
        <v>0</v>
      </c>
      <c r="BJ161" s="16" t="s">
        <v>86</v>
      </c>
      <c r="BK161" s="223">
        <f>ROUND(I161*H161,2)</f>
        <v>11223</v>
      </c>
      <c r="BL161" s="16" t="s">
        <v>204</v>
      </c>
      <c r="BM161" s="222" t="s">
        <v>398</v>
      </c>
    </row>
    <row r="162" s="12" customFormat="1">
      <c r="A162" s="12"/>
      <c r="B162" s="232"/>
      <c r="C162" s="233"/>
      <c r="D162" s="224" t="s">
        <v>226</v>
      </c>
      <c r="E162" s="241" t="s">
        <v>1</v>
      </c>
      <c r="F162" s="234" t="s">
        <v>1223</v>
      </c>
      <c r="G162" s="233"/>
      <c r="H162" s="235">
        <v>0.5</v>
      </c>
      <c r="I162" s="233"/>
      <c r="J162" s="233"/>
      <c r="K162" s="233"/>
      <c r="L162" s="236"/>
      <c r="M162" s="237"/>
      <c r="N162" s="238"/>
      <c r="O162" s="238"/>
      <c r="P162" s="238"/>
      <c r="Q162" s="238"/>
      <c r="R162" s="238"/>
      <c r="S162" s="238"/>
      <c r="T162" s="239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T162" s="240" t="s">
        <v>226</v>
      </c>
      <c r="AU162" s="240" t="s">
        <v>88</v>
      </c>
      <c r="AV162" s="12" t="s">
        <v>88</v>
      </c>
      <c r="AW162" s="12" t="s">
        <v>32</v>
      </c>
      <c r="AX162" s="12" t="s">
        <v>78</v>
      </c>
      <c r="AY162" s="240" t="s">
        <v>187</v>
      </c>
    </row>
    <row r="163" s="12" customFormat="1">
      <c r="A163" s="12"/>
      <c r="B163" s="232"/>
      <c r="C163" s="233"/>
      <c r="D163" s="224" t="s">
        <v>226</v>
      </c>
      <c r="E163" s="241" t="s">
        <v>1</v>
      </c>
      <c r="F163" s="234" t="s">
        <v>1224</v>
      </c>
      <c r="G163" s="233"/>
      <c r="H163" s="235">
        <v>2.8999999999999999</v>
      </c>
      <c r="I163" s="233"/>
      <c r="J163" s="233"/>
      <c r="K163" s="233"/>
      <c r="L163" s="236"/>
      <c r="M163" s="237"/>
      <c r="N163" s="238"/>
      <c r="O163" s="238"/>
      <c r="P163" s="238"/>
      <c r="Q163" s="238"/>
      <c r="R163" s="238"/>
      <c r="S163" s="238"/>
      <c r="T163" s="239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T163" s="240" t="s">
        <v>226</v>
      </c>
      <c r="AU163" s="240" t="s">
        <v>88</v>
      </c>
      <c r="AV163" s="12" t="s">
        <v>88</v>
      </c>
      <c r="AW163" s="12" t="s">
        <v>32</v>
      </c>
      <c r="AX163" s="12" t="s">
        <v>78</v>
      </c>
      <c r="AY163" s="240" t="s">
        <v>187</v>
      </c>
    </row>
    <row r="164" s="12" customFormat="1">
      <c r="A164" s="12"/>
      <c r="B164" s="232"/>
      <c r="C164" s="233"/>
      <c r="D164" s="224" t="s">
        <v>226</v>
      </c>
      <c r="E164" s="241" t="s">
        <v>1</v>
      </c>
      <c r="F164" s="234" t="s">
        <v>1225</v>
      </c>
      <c r="G164" s="233"/>
      <c r="H164" s="235">
        <v>5.2999999999999998</v>
      </c>
      <c r="I164" s="233"/>
      <c r="J164" s="233"/>
      <c r="K164" s="233"/>
      <c r="L164" s="236"/>
      <c r="M164" s="237"/>
      <c r="N164" s="238"/>
      <c r="O164" s="238"/>
      <c r="P164" s="238"/>
      <c r="Q164" s="238"/>
      <c r="R164" s="238"/>
      <c r="S164" s="238"/>
      <c r="T164" s="239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T164" s="240" t="s">
        <v>226</v>
      </c>
      <c r="AU164" s="240" t="s">
        <v>88</v>
      </c>
      <c r="AV164" s="12" t="s">
        <v>88</v>
      </c>
      <c r="AW164" s="12" t="s">
        <v>32</v>
      </c>
      <c r="AX164" s="12" t="s">
        <v>78</v>
      </c>
      <c r="AY164" s="240" t="s">
        <v>187</v>
      </c>
    </row>
    <row r="165" s="14" customFormat="1">
      <c r="A165" s="14"/>
      <c r="B165" s="253"/>
      <c r="C165" s="254"/>
      <c r="D165" s="224" t="s">
        <v>226</v>
      </c>
      <c r="E165" s="255" t="s">
        <v>1</v>
      </c>
      <c r="F165" s="256" t="s">
        <v>328</v>
      </c>
      <c r="G165" s="254"/>
      <c r="H165" s="257">
        <v>8.6999999999999993</v>
      </c>
      <c r="I165" s="254"/>
      <c r="J165" s="254"/>
      <c r="K165" s="254"/>
      <c r="L165" s="258"/>
      <c r="M165" s="259"/>
      <c r="N165" s="260"/>
      <c r="O165" s="260"/>
      <c r="P165" s="260"/>
      <c r="Q165" s="260"/>
      <c r="R165" s="260"/>
      <c r="S165" s="260"/>
      <c r="T165" s="261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2" t="s">
        <v>226</v>
      </c>
      <c r="AU165" s="262" t="s">
        <v>88</v>
      </c>
      <c r="AV165" s="14" t="s">
        <v>204</v>
      </c>
      <c r="AW165" s="14" t="s">
        <v>32</v>
      </c>
      <c r="AX165" s="14" t="s">
        <v>86</v>
      </c>
      <c r="AY165" s="262" t="s">
        <v>187</v>
      </c>
    </row>
    <row r="166" s="11" customFormat="1" ht="22.8" customHeight="1">
      <c r="A166" s="11"/>
      <c r="B166" s="198"/>
      <c r="C166" s="199"/>
      <c r="D166" s="200" t="s">
        <v>77</v>
      </c>
      <c r="E166" s="251" t="s">
        <v>332</v>
      </c>
      <c r="F166" s="251" t="s">
        <v>1226</v>
      </c>
      <c r="G166" s="199"/>
      <c r="H166" s="199"/>
      <c r="I166" s="199"/>
      <c r="J166" s="252">
        <f>BK166</f>
        <v>407</v>
      </c>
      <c r="K166" s="199"/>
      <c r="L166" s="203"/>
      <c r="M166" s="204"/>
      <c r="N166" s="205"/>
      <c r="O166" s="205"/>
      <c r="P166" s="206">
        <f>SUM(P167:P168)</f>
        <v>0</v>
      </c>
      <c r="Q166" s="205"/>
      <c r="R166" s="206">
        <f>SUM(R167:R168)</f>
        <v>0</v>
      </c>
      <c r="S166" s="205"/>
      <c r="T166" s="207">
        <f>SUM(T167:T168)</f>
        <v>0</v>
      </c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R166" s="208" t="s">
        <v>86</v>
      </c>
      <c r="AT166" s="209" t="s">
        <v>77</v>
      </c>
      <c r="AU166" s="209" t="s">
        <v>86</v>
      </c>
      <c r="AY166" s="208" t="s">
        <v>187</v>
      </c>
      <c r="BK166" s="210">
        <f>SUM(BK167:BK168)</f>
        <v>407</v>
      </c>
    </row>
    <row r="167" s="2" customFormat="1" ht="21.75" customHeight="1">
      <c r="A167" s="31"/>
      <c r="B167" s="32"/>
      <c r="C167" s="211" t="s">
        <v>359</v>
      </c>
      <c r="D167" s="211" t="s">
        <v>188</v>
      </c>
      <c r="E167" s="212" t="s">
        <v>1227</v>
      </c>
      <c r="F167" s="213" t="s">
        <v>1228</v>
      </c>
      <c r="G167" s="214" t="s">
        <v>237</v>
      </c>
      <c r="H167" s="215">
        <v>5</v>
      </c>
      <c r="I167" s="216">
        <v>45.899999999999999</v>
      </c>
      <c r="J167" s="216">
        <f>ROUND(I167*H167,2)</f>
        <v>229.5</v>
      </c>
      <c r="K167" s="217"/>
      <c r="L167" s="37"/>
      <c r="M167" s="218" t="s">
        <v>1</v>
      </c>
      <c r="N167" s="219" t="s">
        <v>43</v>
      </c>
      <c r="O167" s="220">
        <v>0</v>
      </c>
      <c r="P167" s="220">
        <f>O167*H167</f>
        <v>0</v>
      </c>
      <c r="Q167" s="220">
        <v>0</v>
      </c>
      <c r="R167" s="220">
        <f>Q167*H167</f>
        <v>0</v>
      </c>
      <c r="S167" s="220">
        <v>0</v>
      </c>
      <c r="T167" s="221">
        <f>S167*H167</f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222" t="s">
        <v>204</v>
      </c>
      <c r="AT167" s="222" t="s">
        <v>188</v>
      </c>
      <c r="AU167" s="222" t="s">
        <v>88</v>
      </c>
      <c r="AY167" s="16" t="s">
        <v>187</v>
      </c>
      <c r="BE167" s="223">
        <f>IF(N167="základní",J167,0)</f>
        <v>229.5</v>
      </c>
      <c r="BF167" s="223">
        <f>IF(N167="snížená",J167,0)</f>
        <v>0</v>
      </c>
      <c r="BG167" s="223">
        <f>IF(N167="zákl. přenesená",J167,0)</f>
        <v>0</v>
      </c>
      <c r="BH167" s="223">
        <f>IF(N167="sníž. přenesená",J167,0)</f>
        <v>0</v>
      </c>
      <c r="BI167" s="223">
        <f>IF(N167="nulová",J167,0)</f>
        <v>0</v>
      </c>
      <c r="BJ167" s="16" t="s">
        <v>86</v>
      </c>
      <c r="BK167" s="223">
        <f>ROUND(I167*H167,2)</f>
        <v>229.5</v>
      </c>
      <c r="BL167" s="16" t="s">
        <v>204</v>
      </c>
      <c r="BM167" s="222" t="s">
        <v>407</v>
      </c>
    </row>
    <row r="168" s="2" customFormat="1" ht="16.5" customHeight="1">
      <c r="A168" s="31"/>
      <c r="B168" s="32"/>
      <c r="C168" s="263" t="s">
        <v>363</v>
      </c>
      <c r="D168" s="263" t="s">
        <v>461</v>
      </c>
      <c r="E168" s="264" t="s">
        <v>1229</v>
      </c>
      <c r="F168" s="265" t="s">
        <v>1230</v>
      </c>
      <c r="G168" s="266" t="s">
        <v>237</v>
      </c>
      <c r="H168" s="267">
        <v>5</v>
      </c>
      <c r="I168" s="268">
        <v>35.5</v>
      </c>
      <c r="J168" s="268">
        <f>ROUND(I168*H168,2)</f>
        <v>177.5</v>
      </c>
      <c r="K168" s="269"/>
      <c r="L168" s="270"/>
      <c r="M168" s="271" t="s">
        <v>1</v>
      </c>
      <c r="N168" s="272" t="s">
        <v>43</v>
      </c>
      <c r="O168" s="220">
        <v>0</v>
      </c>
      <c r="P168" s="220">
        <f>O168*H168</f>
        <v>0</v>
      </c>
      <c r="Q168" s="220">
        <v>0</v>
      </c>
      <c r="R168" s="220">
        <f>Q168*H168</f>
        <v>0</v>
      </c>
      <c r="S168" s="220">
        <v>0</v>
      </c>
      <c r="T168" s="221">
        <f>S168*H168</f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222" t="s">
        <v>332</v>
      </c>
      <c r="AT168" s="222" t="s">
        <v>461</v>
      </c>
      <c r="AU168" s="222" t="s">
        <v>88</v>
      </c>
      <c r="AY168" s="16" t="s">
        <v>187</v>
      </c>
      <c r="BE168" s="223">
        <f>IF(N168="základní",J168,0)</f>
        <v>177.5</v>
      </c>
      <c r="BF168" s="223">
        <f>IF(N168="snížená",J168,0)</f>
        <v>0</v>
      </c>
      <c r="BG168" s="223">
        <f>IF(N168="zákl. přenesená",J168,0)</f>
        <v>0</v>
      </c>
      <c r="BH168" s="223">
        <f>IF(N168="sníž. přenesená",J168,0)</f>
        <v>0</v>
      </c>
      <c r="BI168" s="223">
        <f>IF(N168="nulová",J168,0)</f>
        <v>0</v>
      </c>
      <c r="BJ168" s="16" t="s">
        <v>86</v>
      </c>
      <c r="BK168" s="223">
        <f>ROUND(I168*H168,2)</f>
        <v>177.5</v>
      </c>
      <c r="BL168" s="16" t="s">
        <v>204</v>
      </c>
      <c r="BM168" s="222" t="s">
        <v>415</v>
      </c>
    </row>
    <row r="169" s="11" customFormat="1" ht="25.92" customHeight="1">
      <c r="A169" s="11"/>
      <c r="B169" s="198"/>
      <c r="C169" s="199"/>
      <c r="D169" s="200" t="s">
        <v>77</v>
      </c>
      <c r="E169" s="201" t="s">
        <v>1231</v>
      </c>
      <c r="F169" s="201" t="s">
        <v>1232</v>
      </c>
      <c r="G169" s="199"/>
      <c r="H169" s="199"/>
      <c r="I169" s="199"/>
      <c r="J169" s="202">
        <f>BK169</f>
        <v>1388997.6600000002</v>
      </c>
      <c r="K169" s="199"/>
      <c r="L169" s="203"/>
      <c r="M169" s="204"/>
      <c r="N169" s="205"/>
      <c r="O169" s="205"/>
      <c r="P169" s="206">
        <f>P170+P177+P187+P266+P339+P342+P391+P395+P407</f>
        <v>0</v>
      </c>
      <c r="Q169" s="205"/>
      <c r="R169" s="206">
        <f>R170+R177+R187+R266+R339+R342+R391+R395+R407</f>
        <v>0</v>
      </c>
      <c r="S169" s="205"/>
      <c r="T169" s="207">
        <f>T170+T177+T187+T266+T339+T342+T391+T395+T407</f>
        <v>0</v>
      </c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R169" s="208" t="s">
        <v>88</v>
      </c>
      <c r="AT169" s="209" t="s">
        <v>77</v>
      </c>
      <c r="AU169" s="209" t="s">
        <v>78</v>
      </c>
      <c r="AY169" s="208" t="s">
        <v>187</v>
      </c>
      <c r="BK169" s="210">
        <f>BK170+BK177+BK187+BK266+BK339+BK342+BK391+BK395+BK407</f>
        <v>1388997.6600000002</v>
      </c>
    </row>
    <row r="170" s="11" customFormat="1" ht="22.8" customHeight="1">
      <c r="A170" s="11"/>
      <c r="B170" s="198"/>
      <c r="C170" s="199"/>
      <c r="D170" s="200" t="s">
        <v>77</v>
      </c>
      <c r="E170" s="251" t="s">
        <v>1233</v>
      </c>
      <c r="F170" s="251" t="s">
        <v>1234</v>
      </c>
      <c r="G170" s="199"/>
      <c r="H170" s="199"/>
      <c r="I170" s="199"/>
      <c r="J170" s="252">
        <f>BK170</f>
        <v>4503.6000000000004</v>
      </c>
      <c r="K170" s="199"/>
      <c r="L170" s="203"/>
      <c r="M170" s="204"/>
      <c r="N170" s="205"/>
      <c r="O170" s="205"/>
      <c r="P170" s="206">
        <f>SUM(P171:P176)</f>
        <v>0</v>
      </c>
      <c r="Q170" s="205"/>
      <c r="R170" s="206">
        <f>SUM(R171:R176)</f>
        <v>0</v>
      </c>
      <c r="S170" s="205"/>
      <c r="T170" s="207">
        <f>SUM(T171:T176)</f>
        <v>0</v>
      </c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R170" s="208" t="s">
        <v>88</v>
      </c>
      <c r="AT170" s="209" t="s">
        <v>77</v>
      </c>
      <c r="AU170" s="209" t="s">
        <v>86</v>
      </c>
      <c r="AY170" s="208" t="s">
        <v>187</v>
      </c>
      <c r="BK170" s="210">
        <f>SUM(BK171:BK176)</f>
        <v>4503.6000000000004</v>
      </c>
    </row>
    <row r="171" s="2" customFormat="1" ht="21.75" customHeight="1">
      <c r="A171" s="31"/>
      <c r="B171" s="32"/>
      <c r="C171" s="211" t="s">
        <v>8</v>
      </c>
      <c r="D171" s="211" t="s">
        <v>188</v>
      </c>
      <c r="E171" s="212" t="s">
        <v>1235</v>
      </c>
      <c r="F171" s="213" t="s">
        <v>1236</v>
      </c>
      <c r="G171" s="214" t="s">
        <v>401</v>
      </c>
      <c r="H171" s="215">
        <v>1</v>
      </c>
      <c r="I171" s="216">
        <v>555</v>
      </c>
      <c r="J171" s="216">
        <f>ROUND(I171*H171,2)</f>
        <v>555</v>
      </c>
      <c r="K171" s="217"/>
      <c r="L171" s="37"/>
      <c r="M171" s="218" t="s">
        <v>1</v>
      </c>
      <c r="N171" s="219" t="s">
        <v>43</v>
      </c>
      <c r="O171" s="220">
        <v>0</v>
      </c>
      <c r="P171" s="220">
        <f>O171*H171</f>
        <v>0</v>
      </c>
      <c r="Q171" s="220">
        <v>0</v>
      </c>
      <c r="R171" s="220">
        <f>Q171*H171</f>
        <v>0</v>
      </c>
      <c r="S171" s="220">
        <v>0</v>
      </c>
      <c r="T171" s="221">
        <f>S171*H171</f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222" t="s">
        <v>370</v>
      </c>
      <c r="AT171" s="222" t="s">
        <v>188</v>
      </c>
      <c r="AU171" s="222" t="s">
        <v>88</v>
      </c>
      <c r="AY171" s="16" t="s">
        <v>187</v>
      </c>
      <c r="BE171" s="223">
        <f>IF(N171="základní",J171,0)</f>
        <v>555</v>
      </c>
      <c r="BF171" s="223">
        <f>IF(N171="snížená",J171,0)</f>
        <v>0</v>
      </c>
      <c r="BG171" s="223">
        <f>IF(N171="zákl. přenesená",J171,0)</f>
        <v>0</v>
      </c>
      <c r="BH171" s="223">
        <f>IF(N171="sníž. přenesená",J171,0)</f>
        <v>0</v>
      </c>
      <c r="BI171" s="223">
        <f>IF(N171="nulová",J171,0)</f>
        <v>0</v>
      </c>
      <c r="BJ171" s="16" t="s">
        <v>86</v>
      </c>
      <c r="BK171" s="223">
        <f>ROUND(I171*H171,2)</f>
        <v>555</v>
      </c>
      <c r="BL171" s="16" t="s">
        <v>370</v>
      </c>
      <c r="BM171" s="222" t="s">
        <v>424</v>
      </c>
    </row>
    <row r="172" s="2" customFormat="1" ht="16.5" customHeight="1">
      <c r="A172" s="31"/>
      <c r="B172" s="32"/>
      <c r="C172" s="263" t="s">
        <v>370</v>
      </c>
      <c r="D172" s="263" t="s">
        <v>461</v>
      </c>
      <c r="E172" s="264" t="s">
        <v>1237</v>
      </c>
      <c r="F172" s="265" t="s">
        <v>1238</v>
      </c>
      <c r="G172" s="266" t="s">
        <v>1239</v>
      </c>
      <c r="H172" s="267">
        <v>0.59999999999999998</v>
      </c>
      <c r="I172" s="268">
        <v>231</v>
      </c>
      <c r="J172" s="268">
        <f>ROUND(I172*H172,2)</f>
        <v>138.59999999999999</v>
      </c>
      <c r="K172" s="269"/>
      <c r="L172" s="270"/>
      <c r="M172" s="271" t="s">
        <v>1</v>
      </c>
      <c r="N172" s="272" t="s">
        <v>43</v>
      </c>
      <c r="O172" s="220">
        <v>0</v>
      </c>
      <c r="P172" s="220">
        <f>O172*H172</f>
        <v>0</v>
      </c>
      <c r="Q172" s="220">
        <v>0</v>
      </c>
      <c r="R172" s="220">
        <f>Q172*H172</f>
        <v>0</v>
      </c>
      <c r="S172" s="220">
        <v>0</v>
      </c>
      <c r="T172" s="221">
        <f>S172*H172</f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222" t="s">
        <v>659</v>
      </c>
      <c r="AT172" s="222" t="s">
        <v>461</v>
      </c>
      <c r="AU172" s="222" t="s">
        <v>88</v>
      </c>
      <c r="AY172" s="16" t="s">
        <v>187</v>
      </c>
      <c r="BE172" s="223">
        <f>IF(N172="základní",J172,0)</f>
        <v>138.59999999999999</v>
      </c>
      <c r="BF172" s="223">
        <f>IF(N172="snížená",J172,0)</f>
        <v>0</v>
      </c>
      <c r="BG172" s="223">
        <f>IF(N172="zákl. přenesená",J172,0)</f>
        <v>0</v>
      </c>
      <c r="BH172" s="223">
        <f>IF(N172="sníž. přenesená",J172,0)</f>
        <v>0</v>
      </c>
      <c r="BI172" s="223">
        <f>IF(N172="nulová",J172,0)</f>
        <v>0</v>
      </c>
      <c r="BJ172" s="16" t="s">
        <v>86</v>
      </c>
      <c r="BK172" s="223">
        <f>ROUND(I172*H172,2)</f>
        <v>138.59999999999999</v>
      </c>
      <c r="BL172" s="16" t="s">
        <v>370</v>
      </c>
      <c r="BM172" s="222" t="s">
        <v>659</v>
      </c>
    </row>
    <row r="173" s="12" customFormat="1">
      <c r="A173" s="12"/>
      <c r="B173" s="232"/>
      <c r="C173" s="233"/>
      <c r="D173" s="224" t="s">
        <v>226</v>
      </c>
      <c r="E173" s="241" t="s">
        <v>1</v>
      </c>
      <c r="F173" s="234" t="s">
        <v>1240</v>
      </c>
      <c r="G173" s="233"/>
      <c r="H173" s="235">
        <v>0.59999999999999998</v>
      </c>
      <c r="I173" s="233"/>
      <c r="J173" s="233"/>
      <c r="K173" s="233"/>
      <c r="L173" s="236"/>
      <c r="M173" s="237"/>
      <c r="N173" s="238"/>
      <c r="O173" s="238"/>
      <c r="P173" s="238"/>
      <c r="Q173" s="238"/>
      <c r="R173" s="238"/>
      <c r="S173" s="238"/>
      <c r="T173" s="239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T173" s="240" t="s">
        <v>226</v>
      </c>
      <c r="AU173" s="240" t="s">
        <v>88</v>
      </c>
      <c r="AV173" s="12" t="s">
        <v>88</v>
      </c>
      <c r="AW173" s="12" t="s">
        <v>32</v>
      </c>
      <c r="AX173" s="12" t="s">
        <v>78</v>
      </c>
      <c r="AY173" s="240" t="s">
        <v>187</v>
      </c>
    </row>
    <row r="174" s="14" customFormat="1">
      <c r="A174" s="14"/>
      <c r="B174" s="253"/>
      <c r="C174" s="254"/>
      <c r="D174" s="224" t="s">
        <v>226</v>
      </c>
      <c r="E174" s="255" t="s">
        <v>1</v>
      </c>
      <c r="F174" s="256" t="s">
        <v>328</v>
      </c>
      <c r="G174" s="254"/>
      <c r="H174" s="257">
        <v>0.59999999999999998</v>
      </c>
      <c r="I174" s="254"/>
      <c r="J174" s="254"/>
      <c r="K174" s="254"/>
      <c r="L174" s="258"/>
      <c r="M174" s="259"/>
      <c r="N174" s="260"/>
      <c r="O174" s="260"/>
      <c r="P174" s="260"/>
      <c r="Q174" s="260"/>
      <c r="R174" s="260"/>
      <c r="S174" s="260"/>
      <c r="T174" s="261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2" t="s">
        <v>226</v>
      </c>
      <c r="AU174" s="262" t="s">
        <v>88</v>
      </c>
      <c r="AV174" s="14" t="s">
        <v>204</v>
      </c>
      <c r="AW174" s="14" t="s">
        <v>32</v>
      </c>
      <c r="AX174" s="14" t="s">
        <v>86</v>
      </c>
      <c r="AY174" s="262" t="s">
        <v>187</v>
      </c>
    </row>
    <row r="175" s="2" customFormat="1" ht="21.75" customHeight="1">
      <c r="A175" s="31"/>
      <c r="B175" s="32"/>
      <c r="C175" s="211" t="s">
        <v>375</v>
      </c>
      <c r="D175" s="211" t="s">
        <v>188</v>
      </c>
      <c r="E175" s="212" t="s">
        <v>1241</v>
      </c>
      <c r="F175" s="213" t="s">
        <v>1242</v>
      </c>
      <c r="G175" s="214" t="s">
        <v>401</v>
      </c>
      <c r="H175" s="215">
        <v>5</v>
      </c>
      <c r="I175" s="216">
        <v>531</v>
      </c>
      <c r="J175" s="216">
        <f>ROUND(I175*H175,2)</f>
        <v>2655</v>
      </c>
      <c r="K175" s="217"/>
      <c r="L175" s="37"/>
      <c r="M175" s="218" t="s">
        <v>1</v>
      </c>
      <c r="N175" s="219" t="s">
        <v>43</v>
      </c>
      <c r="O175" s="220">
        <v>0</v>
      </c>
      <c r="P175" s="220">
        <f>O175*H175</f>
        <v>0</v>
      </c>
      <c r="Q175" s="220">
        <v>0</v>
      </c>
      <c r="R175" s="220">
        <f>Q175*H175</f>
        <v>0</v>
      </c>
      <c r="S175" s="220">
        <v>0</v>
      </c>
      <c r="T175" s="221">
        <f>S175*H175</f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222" t="s">
        <v>370</v>
      </c>
      <c r="AT175" s="222" t="s">
        <v>188</v>
      </c>
      <c r="AU175" s="222" t="s">
        <v>88</v>
      </c>
      <c r="AY175" s="16" t="s">
        <v>187</v>
      </c>
      <c r="BE175" s="223">
        <f>IF(N175="základní",J175,0)</f>
        <v>2655</v>
      </c>
      <c r="BF175" s="223">
        <f>IF(N175="snížená",J175,0)</f>
        <v>0</v>
      </c>
      <c r="BG175" s="223">
        <f>IF(N175="zákl. přenesená",J175,0)</f>
        <v>0</v>
      </c>
      <c r="BH175" s="223">
        <f>IF(N175="sníž. přenesená",J175,0)</f>
        <v>0</v>
      </c>
      <c r="BI175" s="223">
        <f>IF(N175="nulová",J175,0)</f>
        <v>0</v>
      </c>
      <c r="BJ175" s="16" t="s">
        <v>86</v>
      </c>
      <c r="BK175" s="223">
        <f>ROUND(I175*H175,2)</f>
        <v>2655</v>
      </c>
      <c r="BL175" s="16" t="s">
        <v>370</v>
      </c>
      <c r="BM175" s="222" t="s">
        <v>665</v>
      </c>
    </row>
    <row r="176" s="2" customFormat="1" ht="16.5" customHeight="1">
      <c r="A176" s="31"/>
      <c r="B176" s="32"/>
      <c r="C176" s="263" t="s">
        <v>381</v>
      </c>
      <c r="D176" s="263" t="s">
        <v>461</v>
      </c>
      <c r="E176" s="264" t="s">
        <v>1237</v>
      </c>
      <c r="F176" s="265" t="s">
        <v>1238</v>
      </c>
      <c r="G176" s="266" t="s">
        <v>1239</v>
      </c>
      <c r="H176" s="267">
        <v>5</v>
      </c>
      <c r="I176" s="268">
        <v>231</v>
      </c>
      <c r="J176" s="268">
        <f>ROUND(I176*H176,2)</f>
        <v>1155</v>
      </c>
      <c r="K176" s="269"/>
      <c r="L176" s="270"/>
      <c r="M176" s="271" t="s">
        <v>1</v>
      </c>
      <c r="N176" s="272" t="s">
        <v>43</v>
      </c>
      <c r="O176" s="220">
        <v>0</v>
      </c>
      <c r="P176" s="220">
        <f>O176*H176</f>
        <v>0</v>
      </c>
      <c r="Q176" s="220">
        <v>0</v>
      </c>
      <c r="R176" s="220">
        <f>Q176*H176</f>
        <v>0</v>
      </c>
      <c r="S176" s="220">
        <v>0</v>
      </c>
      <c r="T176" s="221">
        <f>S176*H176</f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222" t="s">
        <v>659</v>
      </c>
      <c r="AT176" s="222" t="s">
        <v>461</v>
      </c>
      <c r="AU176" s="222" t="s">
        <v>88</v>
      </c>
      <c r="AY176" s="16" t="s">
        <v>187</v>
      </c>
      <c r="BE176" s="223">
        <f>IF(N176="základní",J176,0)</f>
        <v>1155</v>
      </c>
      <c r="BF176" s="223">
        <f>IF(N176="snížená",J176,0)</f>
        <v>0</v>
      </c>
      <c r="BG176" s="223">
        <f>IF(N176="zákl. přenesená",J176,0)</f>
        <v>0</v>
      </c>
      <c r="BH176" s="223">
        <f>IF(N176="sníž. přenesená",J176,0)</f>
        <v>0</v>
      </c>
      <c r="BI176" s="223">
        <f>IF(N176="nulová",J176,0)</f>
        <v>0</v>
      </c>
      <c r="BJ176" s="16" t="s">
        <v>86</v>
      </c>
      <c r="BK176" s="223">
        <f>ROUND(I176*H176,2)</f>
        <v>1155</v>
      </c>
      <c r="BL176" s="16" t="s">
        <v>370</v>
      </c>
      <c r="BM176" s="222" t="s">
        <v>670</v>
      </c>
    </row>
    <row r="177" s="11" customFormat="1" ht="22.8" customHeight="1">
      <c r="A177" s="11"/>
      <c r="B177" s="198"/>
      <c r="C177" s="199"/>
      <c r="D177" s="200" t="s">
        <v>77</v>
      </c>
      <c r="E177" s="251" t="s">
        <v>1243</v>
      </c>
      <c r="F177" s="251" t="s">
        <v>1244</v>
      </c>
      <c r="G177" s="199"/>
      <c r="H177" s="199"/>
      <c r="I177" s="199"/>
      <c r="J177" s="252">
        <f>BK177</f>
        <v>16876.299999999999</v>
      </c>
      <c r="K177" s="199"/>
      <c r="L177" s="203"/>
      <c r="M177" s="204"/>
      <c r="N177" s="205"/>
      <c r="O177" s="205"/>
      <c r="P177" s="206">
        <f>SUM(P178:P186)</f>
        <v>0</v>
      </c>
      <c r="Q177" s="205"/>
      <c r="R177" s="206">
        <f>SUM(R178:R186)</f>
        <v>0</v>
      </c>
      <c r="S177" s="205"/>
      <c r="T177" s="207">
        <f>SUM(T178:T186)</f>
        <v>0</v>
      </c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R177" s="208" t="s">
        <v>88</v>
      </c>
      <c r="AT177" s="209" t="s">
        <v>77</v>
      </c>
      <c r="AU177" s="209" t="s">
        <v>86</v>
      </c>
      <c r="AY177" s="208" t="s">
        <v>187</v>
      </c>
      <c r="BK177" s="210">
        <f>SUM(BK178:BK186)</f>
        <v>16876.299999999999</v>
      </c>
    </row>
    <row r="178" s="2" customFormat="1" ht="21.75" customHeight="1">
      <c r="A178" s="31"/>
      <c r="B178" s="32"/>
      <c r="C178" s="211" t="s">
        <v>385</v>
      </c>
      <c r="D178" s="211" t="s">
        <v>188</v>
      </c>
      <c r="E178" s="212" t="s">
        <v>1245</v>
      </c>
      <c r="F178" s="213" t="s">
        <v>1246</v>
      </c>
      <c r="G178" s="214" t="s">
        <v>237</v>
      </c>
      <c r="H178" s="215">
        <v>71.5</v>
      </c>
      <c r="I178" s="216">
        <v>33.399999999999999</v>
      </c>
      <c r="J178" s="216">
        <f>ROUND(I178*H178,2)</f>
        <v>2388.0999999999999</v>
      </c>
      <c r="K178" s="217"/>
      <c r="L178" s="37"/>
      <c r="M178" s="218" t="s">
        <v>1</v>
      </c>
      <c r="N178" s="219" t="s">
        <v>43</v>
      </c>
      <c r="O178" s="220">
        <v>0</v>
      </c>
      <c r="P178" s="220">
        <f>O178*H178</f>
        <v>0</v>
      </c>
      <c r="Q178" s="220">
        <v>0</v>
      </c>
      <c r="R178" s="220">
        <f>Q178*H178</f>
        <v>0</v>
      </c>
      <c r="S178" s="220">
        <v>0</v>
      </c>
      <c r="T178" s="221">
        <f>S178*H178</f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222" t="s">
        <v>370</v>
      </c>
      <c r="AT178" s="222" t="s">
        <v>188</v>
      </c>
      <c r="AU178" s="222" t="s">
        <v>88</v>
      </c>
      <c r="AY178" s="16" t="s">
        <v>187</v>
      </c>
      <c r="BE178" s="223">
        <f>IF(N178="základní",J178,0)</f>
        <v>2388.0999999999999</v>
      </c>
      <c r="BF178" s="223">
        <f>IF(N178="snížená",J178,0)</f>
        <v>0</v>
      </c>
      <c r="BG178" s="223">
        <f>IF(N178="zákl. přenesená",J178,0)</f>
        <v>0</v>
      </c>
      <c r="BH178" s="223">
        <f>IF(N178="sníž. přenesená",J178,0)</f>
        <v>0</v>
      </c>
      <c r="BI178" s="223">
        <f>IF(N178="nulová",J178,0)</f>
        <v>0</v>
      </c>
      <c r="BJ178" s="16" t="s">
        <v>86</v>
      </c>
      <c r="BK178" s="223">
        <f>ROUND(I178*H178,2)</f>
        <v>2388.0999999999999</v>
      </c>
      <c r="BL178" s="16" t="s">
        <v>370</v>
      </c>
      <c r="BM178" s="222" t="s">
        <v>680</v>
      </c>
    </row>
    <row r="179" s="12" customFormat="1">
      <c r="A179" s="12"/>
      <c r="B179" s="232"/>
      <c r="C179" s="233"/>
      <c r="D179" s="224" t="s">
        <v>226</v>
      </c>
      <c r="E179" s="241" t="s">
        <v>1</v>
      </c>
      <c r="F179" s="234" t="s">
        <v>1247</v>
      </c>
      <c r="G179" s="233"/>
      <c r="H179" s="235">
        <v>39</v>
      </c>
      <c r="I179" s="233"/>
      <c r="J179" s="233"/>
      <c r="K179" s="233"/>
      <c r="L179" s="236"/>
      <c r="M179" s="237"/>
      <c r="N179" s="238"/>
      <c r="O179" s="238"/>
      <c r="P179" s="238"/>
      <c r="Q179" s="238"/>
      <c r="R179" s="238"/>
      <c r="S179" s="238"/>
      <c r="T179" s="239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T179" s="240" t="s">
        <v>226</v>
      </c>
      <c r="AU179" s="240" t="s">
        <v>88</v>
      </c>
      <c r="AV179" s="12" t="s">
        <v>88</v>
      </c>
      <c r="AW179" s="12" t="s">
        <v>32</v>
      </c>
      <c r="AX179" s="12" t="s">
        <v>78</v>
      </c>
      <c r="AY179" s="240" t="s">
        <v>187</v>
      </c>
    </row>
    <row r="180" s="12" customFormat="1">
      <c r="A180" s="12"/>
      <c r="B180" s="232"/>
      <c r="C180" s="233"/>
      <c r="D180" s="224" t="s">
        <v>226</v>
      </c>
      <c r="E180" s="241" t="s">
        <v>1</v>
      </c>
      <c r="F180" s="234" t="s">
        <v>1248</v>
      </c>
      <c r="G180" s="233"/>
      <c r="H180" s="235">
        <v>13</v>
      </c>
      <c r="I180" s="233"/>
      <c r="J180" s="233"/>
      <c r="K180" s="233"/>
      <c r="L180" s="236"/>
      <c r="M180" s="237"/>
      <c r="N180" s="238"/>
      <c r="O180" s="238"/>
      <c r="P180" s="238"/>
      <c r="Q180" s="238"/>
      <c r="R180" s="238"/>
      <c r="S180" s="238"/>
      <c r="T180" s="239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T180" s="240" t="s">
        <v>226</v>
      </c>
      <c r="AU180" s="240" t="s">
        <v>88</v>
      </c>
      <c r="AV180" s="12" t="s">
        <v>88</v>
      </c>
      <c r="AW180" s="12" t="s">
        <v>32</v>
      </c>
      <c r="AX180" s="12" t="s">
        <v>78</v>
      </c>
      <c r="AY180" s="240" t="s">
        <v>187</v>
      </c>
    </row>
    <row r="181" s="12" customFormat="1">
      <c r="A181" s="12"/>
      <c r="B181" s="232"/>
      <c r="C181" s="233"/>
      <c r="D181" s="224" t="s">
        <v>226</v>
      </c>
      <c r="E181" s="241" t="s">
        <v>1</v>
      </c>
      <c r="F181" s="234" t="s">
        <v>1249</v>
      </c>
      <c r="G181" s="233"/>
      <c r="H181" s="235">
        <v>19.5</v>
      </c>
      <c r="I181" s="233"/>
      <c r="J181" s="233"/>
      <c r="K181" s="233"/>
      <c r="L181" s="236"/>
      <c r="M181" s="237"/>
      <c r="N181" s="238"/>
      <c r="O181" s="238"/>
      <c r="P181" s="238"/>
      <c r="Q181" s="238"/>
      <c r="R181" s="238"/>
      <c r="S181" s="238"/>
      <c r="T181" s="239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T181" s="240" t="s">
        <v>226</v>
      </c>
      <c r="AU181" s="240" t="s">
        <v>88</v>
      </c>
      <c r="AV181" s="12" t="s">
        <v>88</v>
      </c>
      <c r="AW181" s="12" t="s">
        <v>32</v>
      </c>
      <c r="AX181" s="12" t="s">
        <v>78</v>
      </c>
      <c r="AY181" s="240" t="s">
        <v>187</v>
      </c>
    </row>
    <row r="182" s="14" customFormat="1">
      <c r="A182" s="14"/>
      <c r="B182" s="253"/>
      <c r="C182" s="254"/>
      <c r="D182" s="224" t="s">
        <v>226</v>
      </c>
      <c r="E182" s="255" t="s">
        <v>1</v>
      </c>
      <c r="F182" s="256" t="s">
        <v>328</v>
      </c>
      <c r="G182" s="254"/>
      <c r="H182" s="257">
        <v>71.5</v>
      </c>
      <c r="I182" s="254"/>
      <c r="J182" s="254"/>
      <c r="K182" s="254"/>
      <c r="L182" s="258"/>
      <c r="M182" s="259"/>
      <c r="N182" s="260"/>
      <c r="O182" s="260"/>
      <c r="P182" s="260"/>
      <c r="Q182" s="260"/>
      <c r="R182" s="260"/>
      <c r="S182" s="260"/>
      <c r="T182" s="261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2" t="s">
        <v>226</v>
      </c>
      <c r="AU182" s="262" t="s">
        <v>88</v>
      </c>
      <c r="AV182" s="14" t="s">
        <v>204</v>
      </c>
      <c r="AW182" s="14" t="s">
        <v>32</v>
      </c>
      <c r="AX182" s="14" t="s">
        <v>86</v>
      </c>
      <c r="AY182" s="262" t="s">
        <v>187</v>
      </c>
    </row>
    <row r="183" s="2" customFormat="1" ht="16.5" customHeight="1">
      <c r="A183" s="31"/>
      <c r="B183" s="32"/>
      <c r="C183" s="263" t="s">
        <v>389</v>
      </c>
      <c r="D183" s="263" t="s">
        <v>461</v>
      </c>
      <c r="E183" s="264" t="s">
        <v>1250</v>
      </c>
      <c r="F183" s="265" t="s">
        <v>1251</v>
      </c>
      <c r="G183" s="266" t="s">
        <v>237</v>
      </c>
      <c r="H183" s="267">
        <v>39</v>
      </c>
      <c r="I183" s="268">
        <v>143</v>
      </c>
      <c r="J183" s="268">
        <f>ROUND(I183*H183,2)</f>
        <v>5577</v>
      </c>
      <c r="K183" s="269"/>
      <c r="L183" s="270"/>
      <c r="M183" s="271" t="s">
        <v>1</v>
      </c>
      <c r="N183" s="272" t="s">
        <v>43</v>
      </c>
      <c r="O183" s="220">
        <v>0</v>
      </c>
      <c r="P183" s="220">
        <f>O183*H183</f>
        <v>0</v>
      </c>
      <c r="Q183" s="220">
        <v>0</v>
      </c>
      <c r="R183" s="220">
        <f>Q183*H183</f>
        <v>0</v>
      </c>
      <c r="S183" s="220">
        <v>0</v>
      </c>
      <c r="T183" s="221">
        <f>S183*H183</f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222" t="s">
        <v>659</v>
      </c>
      <c r="AT183" s="222" t="s">
        <v>461</v>
      </c>
      <c r="AU183" s="222" t="s">
        <v>88</v>
      </c>
      <c r="AY183" s="16" t="s">
        <v>187</v>
      </c>
      <c r="BE183" s="223">
        <f>IF(N183="základní",J183,0)</f>
        <v>5577</v>
      </c>
      <c r="BF183" s="223">
        <f>IF(N183="snížená",J183,0)</f>
        <v>0</v>
      </c>
      <c r="BG183" s="223">
        <f>IF(N183="zákl. přenesená",J183,0)</f>
        <v>0</v>
      </c>
      <c r="BH183" s="223">
        <f>IF(N183="sníž. přenesená",J183,0)</f>
        <v>0</v>
      </c>
      <c r="BI183" s="223">
        <f>IF(N183="nulová",J183,0)</f>
        <v>0</v>
      </c>
      <c r="BJ183" s="16" t="s">
        <v>86</v>
      </c>
      <c r="BK183" s="223">
        <f>ROUND(I183*H183,2)</f>
        <v>5577</v>
      </c>
      <c r="BL183" s="16" t="s">
        <v>370</v>
      </c>
      <c r="BM183" s="222" t="s">
        <v>688</v>
      </c>
    </row>
    <row r="184" s="2" customFormat="1" ht="16.5" customHeight="1">
      <c r="A184" s="31"/>
      <c r="B184" s="32"/>
      <c r="C184" s="263" t="s">
        <v>7</v>
      </c>
      <c r="D184" s="263" t="s">
        <v>461</v>
      </c>
      <c r="E184" s="264" t="s">
        <v>1252</v>
      </c>
      <c r="F184" s="265" t="s">
        <v>1253</v>
      </c>
      <c r="G184" s="266" t="s">
        <v>237</v>
      </c>
      <c r="H184" s="267">
        <v>13</v>
      </c>
      <c r="I184" s="268">
        <v>211</v>
      </c>
      <c r="J184" s="268">
        <f>ROUND(I184*H184,2)</f>
        <v>2743</v>
      </c>
      <c r="K184" s="269"/>
      <c r="L184" s="270"/>
      <c r="M184" s="271" t="s">
        <v>1</v>
      </c>
      <c r="N184" s="272" t="s">
        <v>43</v>
      </c>
      <c r="O184" s="220">
        <v>0</v>
      </c>
      <c r="P184" s="220">
        <f>O184*H184</f>
        <v>0</v>
      </c>
      <c r="Q184" s="220">
        <v>0</v>
      </c>
      <c r="R184" s="220">
        <f>Q184*H184</f>
        <v>0</v>
      </c>
      <c r="S184" s="220">
        <v>0</v>
      </c>
      <c r="T184" s="221">
        <f>S184*H184</f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222" t="s">
        <v>659</v>
      </c>
      <c r="AT184" s="222" t="s">
        <v>461</v>
      </c>
      <c r="AU184" s="222" t="s">
        <v>88</v>
      </c>
      <c r="AY184" s="16" t="s">
        <v>187</v>
      </c>
      <c r="BE184" s="223">
        <f>IF(N184="základní",J184,0)</f>
        <v>2743</v>
      </c>
      <c r="BF184" s="223">
        <f>IF(N184="snížená",J184,0)</f>
        <v>0</v>
      </c>
      <c r="BG184" s="223">
        <f>IF(N184="zákl. přenesená",J184,0)</f>
        <v>0</v>
      </c>
      <c r="BH184" s="223">
        <f>IF(N184="sníž. přenesená",J184,0)</f>
        <v>0</v>
      </c>
      <c r="BI184" s="223">
        <f>IF(N184="nulová",J184,0)</f>
        <v>0</v>
      </c>
      <c r="BJ184" s="16" t="s">
        <v>86</v>
      </c>
      <c r="BK184" s="223">
        <f>ROUND(I184*H184,2)</f>
        <v>2743</v>
      </c>
      <c r="BL184" s="16" t="s">
        <v>370</v>
      </c>
      <c r="BM184" s="222" t="s">
        <v>859</v>
      </c>
    </row>
    <row r="185" s="2" customFormat="1" ht="16.5" customHeight="1">
      <c r="A185" s="31"/>
      <c r="B185" s="32"/>
      <c r="C185" s="263" t="s">
        <v>393</v>
      </c>
      <c r="D185" s="263" t="s">
        <v>461</v>
      </c>
      <c r="E185" s="264" t="s">
        <v>1254</v>
      </c>
      <c r="F185" s="265" t="s">
        <v>1255</v>
      </c>
      <c r="G185" s="266" t="s">
        <v>237</v>
      </c>
      <c r="H185" s="267">
        <v>19.5</v>
      </c>
      <c r="I185" s="268">
        <v>314</v>
      </c>
      <c r="J185" s="268">
        <f>ROUND(I185*H185,2)</f>
        <v>6123</v>
      </c>
      <c r="K185" s="269"/>
      <c r="L185" s="270"/>
      <c r="M185" s="271" t="s">
        <v>1</v>
      </c>
      <c r="N185" s="272" t="s">
        <v>43</v>
      </c>
      <c r="O185" s="220">
        <v>0</v>
      </c>
      <c r="P185" s="220">
        <f>O185*H185</f>
        <v>0</v>
      </c>
      <c r="Q185" s="220">
        <v>0</v>
      </c>
      <c r="R185" s="220">
        <f>Q185*H185</f>
        <v>0</v>
      </c>
      <c r="S185" s="220">
        <v>0</v>
      </c>
      <c r="T185" s="221">
        <f>S185*H185</f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222" t="s">
        <v>659</v>
      </c>
      <c r="AT185" s="222" t="s">
        <v>461</v>
      </c>
      <c r="AU185" s="222" t="s">
        <v>88</v>
      </c>
      <c r="AY185" s="16" t="s">
        <v>187</v>
      </c>
      <c r="BE185" s="223">
        <f>IF(N185="základní",J185,0)</f>
        <v>6123</v>
      </c>
      <c r="BF185" s="223">
        <f>IF(N185="snížená",J185,0)</f>
        <v>0</v>
      </c>
      <c r="BG185" s="223">
        <f>IF(N185="zákl. přenesená",J185,0)</f>
        <v>0</v>
      </c>
      <c r="BH185" s="223">
        <f>IF(N185="sníž. přenesená",J185,0)</f>
        <v>0</v>
      </c>
      <c r="BI185" s="223">
        <f>IF(N185="nulová",J185,0)</f>
        <v>0</v>
      </c>
      <c r="BJ185" s="16" t="s">
        <v>86</v>
      </c>
      <c r="BK185" s="223">
        <f>ROUND(I185*H185,2)</f>
        <v>6123</v>
      </c>
      <c r="BL185" s="16" t="s">
        <v>370</v>
      </c>
      <c r="BM185" s="222" t="s">
        <v>869</v>
      </c>
    </row>
    <row r="186" s="2" customFormat="1" ht="21.75" customHeight="1">
      <c r="A186" s="31"/>
      <c r="B186" s="32"/>
      <c r="C186" s="211" t="s">
        <v>395</v>
      </c>
      <c r="D186" s="211" t="s">
        <v>188</v>
      </c>
      <c r="E186" s="212" t="s">
        <v>1256</v>
      </c>
      <c r="F186" s="213" t="s">
        <v>1257</v>
      </c>
      <c r="G186" s="214" t="s">
        <v>224</v>
      </c>
      <c r="H186" s="215">
        <v>0.050000000000000003</v>
      </c>
      <c r="I186" s="216">
        <v>904</v>
      </c>
      <c r="J186" s="216">
        <f>ROUND(I186*H186,2)</f>
        <v>45.200000000000003</v>
      </c>
      <c r="K186" s="217"/>
      <c r="L186" s="37"/>
      <c r="M186" s="218" t="s">
        <v>1</v>
      </c>
      <c r="N186" s="219" t="s">
        <v>43</v>
      </c>
      <c r="O186" s="220">
        <v>0</v>
      </c>
      <c r="P186" s="220">
        <f>O186*H186</f>
        <v>0</v>
      </c>
      <c r="Q186" s="220">
        <v>0</v>
      </c>
      <c r="R186" s="220">
        <f>Q186*H186</f>
        <v>0</v>
      </c>
      <c r="S186" s="220">
        <v>0</v>
      </c>
      <c r="T186" s="221">
        <f>S186*H186</f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222" t="s">
        <v>370</v>
      </c>
      <c r="AT186" s="222" t="s">
        <v>188</v>
      </c>
      <c r="AU186" s="222" t="s">
        <v>88</v>
      </c>
      <c r="AY186" s="16" t="s">
        <v>187</v>
      </c>
      <c r="BE186" s="223">
        <f>IF(N186="základní",J186,0)</f>
        <v>45.200000000000003</v>
      </c>
      <c r="BF186" s="223">
        <f>IF(N186="snížená",J186,0)</f>
        <v>0</v>
      </c>
      <c r="BG186" s="223">
        <f>IF(N186="zákl. přenesená",J186,0)</f>
        <v>0</v>
      </c>
      <c r="BH186" s="223">
        <f>IF(N186="sníž. přenesená",J186,0)</f>
        <v>0</v>
      </c>
      <c r="BI186" s="223">
        <f>IF(N186="nulová",J186,0)</f>
        <v>0</v>
      </c>
      <c r="BJ186" s="16" t="s">
        <v>86</v>
      </c>
      <c r="BK186" s="223">
        <f>ROUND(I186*H186,2)</f>
        <v>45.200000000000003</v>
      </c>
      <c r="BL186" s="16" t="s">
        <v>370</v>
      </c>
      <c r="BM186" s="222" t="s">
        <v>877</v>
      </c>
    </row>
    <row r="187" s="11" customFormat="1" ht="22.8" customHeight="1">
      <c r="A187" s="11"/>
      <c r="B187" s="198"/>
      <c r="C187" s="199"/>
      <c r="D187" s="200" t="s">
        <v>77</v>
      </c>
      <c r="E187" s="251" t="s">
        <v>1258</v>
      </c>
      <c r="F187" s="251" t="s">
        <v>1259</v>
      </c>
      <c r="G187" s="199"/>
      <c r="H187" s="199"/>
      <c r="I187" s="199"/>
      <c r="J187" s="252">
        <f>BK187</f>
        <v>370434.40000000008</v>
      </c>
      <c r="K187" s="199"/>
      <c r="L187" s="203"/>
      <c r="M187" s="204"/>
      <c r="N187" s="205"/>
      <c r="O187" s="205"/>
      <c r="P187" s="206">
        <f>SUM(P188:P265)</f>
        <v>0</v>
      </c>
      <c r="Q187" s="205"/>
      <c r="R187" s="206">
        <f>SUM(R188:R265)</f>
        <v>0</v>
      </c>
      <c r="S187" s="205"/>
      <c r="T187" s="207">
        <f>SUM(T188:T265)</f>
        <v>0</v>
      </c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R187" s="208" t="s">
        <v>88</v>
      </c>
      <c r="AT187" s="209" t="s">
        <v>77</v>
      </c>
      <c r="AU187" s="209" t="s">
        <v>86</v>
      </c>
      <c r="AY187" s="208" t="s">
        <v>187</v>
      </c>
      <c r="BK187" s="210">
        <f>SUM(BK188:BK265)</f>
        <v>370434.40000000008</v>
      </c>
    </row>
    <row r="188" s="2" customFormat="1" ht="16.5" customHeight="1">
      <c r="A188" s="31"/>
      <c r="B188" s="32"/>
      <c r="C188" s="211" t="s">
        <v>398</v>
      </c>
      <c r="D188" s="211" t="s">
        <v>188</v>
      </c>
      <c r="E188" s="212" t="s">
        <v>1260</v>
      </c>
      <c r="F188" s="213" t="s">
        <v>1261</v>
      </c>
      <c r="G188" s="214" t="s">
        <v>237</v>
      </c>
      <c r="H188" s="215">
        <v>14.300000000000001</v>
      </c>
      <c r="I188" s="216">
        <v>484</v>
      </c>
      <c r="J188" s="216">
        <f>ROUND(I188*H188,2)</f>
        <v>6921.1999999999998</v>
      </c>
      <c r="K188" s="217"/>
      <c r="L188" s="37"/>
      <c r="M188" s="218" t="s">
        <v>1</v>
      </c>
      <c r="N188" s="219" t="s">
        <v>43</v>
      </c>
      <c r="O188" s="220">
        <v>0</v>
      </c>
      <c r="P188" s="220">
        <f>O188*H188</f>
        <v>0</v>
      </c>
      <c r="Q188" s="220">
        <v>0</v>
      </c>
      <c r="R188" s="220">
        <f>Q188*H188</f>
        <v>0</v>
      </c>
      <c r="S188" s="220">
        <v>0</v>
      </c>
      <c r="T188" s="221">
        <f>S188*H188</f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222" t="s">
        <v>370</v>
      </c>
      <c r="AT188" s="222" t="s">
        <v>188</v>
      </c>
      <c r="AU188" s="222" t="s">
        <v>88</v>
      </c>
      <c r="AY188" s="16" t="s">
        <v>187</v>
      </c>
      <c r="BE188" s="223">
        <f>IF(N188="základní",J188,0)</f>
        <v>6921.1999999999998</v>
      </c>
      <c r="BF188" s="223">
        <f>IF(N188="snížená",J188,0)</f>
        <v>0</v>
      </c>
      <c r="BG188" s="223">
        <f>IF(N188="zákl. přenesená",J188,0)</f>
        <v>0</v>
      </c>
      <c r="BH188" s="223">
        <f>IF(N188="sníž. přenesená",J188,0)</f>
        <v>0</v>
      </c>
      <c r="BI188" s="223">
        <f>IF(N188="nulová",J188,0)</f>
        <v>0</v>
      </c>
      <c r="BJ188" s="16" t="s">
        <v>86</v>
      </c>
      <c r="BK188" s="223">
        <f>ROUND(I188*H188,2)</f>
        <v>6921.1999999999998</v>
      </c>
      <c r="BL188" s="16" t="s">
        <v>370</v>
      </c>
      <c r="BM188" s="222" t="s">
        <v>885</v>
      </c>
    </row>
    <row r="189" s="12" customFormat="1">
      <c r="A189" s="12"/>
      <c r="B189" s="232"/>
      <c r="C189" s="233"/>
      <c r="D189" s="224" t="s">
        <v>226</v>
      </c>
      <c r="E189" s="241" t="s">
        <v>1</v>
      </c>
      <c r="F189" s="234" t="s">
        <v>1262</v>
      </c>
      <c r="G189" s="233"/>
      <c r="H189" s="235">
        <v>14.300000000000001</v>
      </c>
      <c r="I189" s="233"/>
      <c r="J189" s="233"/>
      <c r="K189" s="233"/>
      <c r="L189" s="236"/>
      <c r="M189" s="237"/>
      <c r="N189" s="238"/>
      <c r="O189" s="238"/>
      <c r="P189" s="238"/>
      <c r="Q189" s="238"/>
      <c r="R189" s="238"/>
      <c r="S189" s="238"/>
      <c r="T189" s="239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T189" s="240" t="s">
        <v>226</v>
      </c>
      <c r="AU189" s="240" t="s">
        <v>88</v>
      </c>
      <c r="AV189" s="12" t="s">
        <v>88</v>
      </c>
      <c r="AW189" s="12" t="s">
        <v>32</v>
      </c>
      <c r="AX189" s="12" t="s">
        <v>78</v>
      </c>
      <c r="AY189" s="240" t="s">
        <v>187</v>
      </c>
    </row>
    <row r="190" s="14" customFormat="1">
      <c r="A190" s="14"/>
      <c r="B190" s="253"/>
      <c r="C190" s="254"/>
      <c r="D190" s="224" t="s">
        <v>226</v>
      </c>
      <c r="E190" s="255" t="s">
        <v>1</v>
      </c>
      <c r="F190" s="256" t="s">
        <v>328</v>
      </c>
      <c r="G190" s="254"/>
      <c r="H190" s="257">
        <v>14.300000000000001</v>
      </c>
      <c r="I190" s="254"/>
      <c r="J190" s="254"/>
      <c r="K190" s="254"/>
      <c r="L190" s="258"/>
      <c r="M190" s="259"/>
      <c r="N190" s="260"/>
      <c r="O190" s="260"/>
      <c r="P190" s="260"/>
      <c r="Q190" s="260"/>
      <c r="R190" s="260"/>
      <c r="S190" s="260"/>
      <c r="T190" s="261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2" t="s">
        <v>226</v>
      </c>
      <c r="AU190" s="262" t="s">
        <v>88</v>
      </c>
      <c r="AV190" s="14" t="s">
        <v>204</v>
      </c>
      <c r="AW190" s="14" t="s">
        <v>32</v>
      </c>
      <c r="AX190" s="14" t="s">
        <v>86</v>
      </c>
      <c r="AY190" s="262" t="s">
        <v>187</v>
      </c>
    </row>
    <row r="191" s="2" customFormat="1" ht="16.5" customHeight="1">
      <c r="A191" s="31"/>
      <c r="B191" s="32"/>
      <c r="C191" s="211" t="s">
        <v>403</v>
      </c>
      <c r="D191" s="211" t="s">
        <v>188</v>
      </c>
      <c r="E191" s="212" t="s">
        <v>1263</v>
      </c>
      <c r="F191" s="213" t="s">
        <v>1264</v>
      </c>
      <c r="G191" s="214" t="s">
        <v>237</v>
      </c>
      <c r="H191" s="215">
        <v>19.5</v>
      </c>
      <c r="I191" s="216">
        <v>596</v>
      </c>
      <c r="J191" s="216">
        <f>ROUND(I191*H191,2)</f>
        <v>11622</v>
      </c>
      <c r="K191" s="217"/>
      <c r="L191" s="37"/>
      <c r="M191" s="218" t="s">
        <v>1</v>
      </c>
      <c r="N191" s="219" t="s">
        <v>43</v>
      </c>
      <c r="O191" s="220">
        <v>0</v>
      </c>
      <c r="P191" s="220">
        <f>O191*H191</f>
        <v>0</v>
      </c>
      <c r="Q191" s="220">
        <v>0</v>
      </c>
      <c r="R191" s="220">
        <f>Q191*H191</f>
        <v>0</v>
      </c>
      <c r="S191" s="220">
        <v>0</v>
      </c>
      <c r="T191" s="221">
        <f>S191*H191</f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222" t="s">
        <v>370</v>
      </c>
      <c r="AT191" s="222" t="s">
        <v>188</v>
      </c>
      <c r="AU191" s="222" t="s">
        <v>88</v>
      </c>
      <c r="AY191" s="16" t="s">
        <v>187</v>
      </c>
      <c r="BE191" s="223">
        <f>IF(N191="základní",J191,0)</f>
        <v>11622</v>
      </c>
      <c r="BF191" s="223">
        <f>IF(N191="snížená",J191,0)</f>
        <v>0</v>
      </c>
      <c r="BG191" s="223">
        <f>IF(N191="zákl. přenesená",J191,0)</f>
        <v>0</v>
      </c>
      <c r="BH191" s="223">
        <f>IF(N191="sníž. přenesená",J191,0)</f>
        <v>0</v>
      </c>
      <c r="BI191" s="223">
        <f>IF(N191="nulová",J191,0)</f>
        <v>0</v>
      </c>
      <c r="BJ191" s="16" t="s">
        <v>86</v>
      </c>
      <c r="BK191" s="223">
        <f>ROUND(I191*H191,2)</f>
        <v>11622</v>
      </c>
      <c r="BL191" s="16" t="s">
        <v>370</v>
      </c>
      <c r="BM191" s="222" t="s">
        <v>893</v>
      </c>
    </row>
    <row r="192" s="12" customFormat="1">
      <c r="A192" s="12"/>
      <c r="B192" s="232"/>
      <c r="C192" s="233"/>
      <c r="D192" s="224" t="s">
        <v>226</v>
      </c>
      <c r="E192" s="241" t="s">
        <v>1</v>
      </c>
      <c r="F192" s="234" t="s">
        <v>1265</v>
      </c>
      <c r="G192" s="233"/>
      <c r="H192" s="235">
        <v>19.5</v>
      </c>
      <c r="I192" s="233"/>
      <c r="J192" s="233"/>
      <c r="K192" s="233"/>
      <c r="L192" s="236"/>
      <c r="M192" s="237"/>
      <c r="N192" s="238"/>
      <c r="O192" s="238"/>
      <c r="P192" s="238"/>
      <c r="Q192" s="238"/>
      <c r="R192" s="238"/>
      <c r="S192" s="238"/>
      <c r="T192" s="239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T192" s="240" t="s">
        <v>226</v>
      </c>
      <c r="AU192" s="240" t="s">
        <v>88</v>
      </c>
      <c r="AV192" s="12" t="s">
        <v>88</v>
      </c>
      <c r="AW192" s="12" t="s">
        <v>32</v>
      </c>
      <c r="AX192" s="12" t="s">
        <v>78</v>
      </c>
      <c r="AY192" s="240" t="s">
        <v>187</v>
      </c>
    </row>
    <row r="193" s="14" customFormat="1">
      <c r="A193" s="14"/>
      <c r="B193" s="253"/>
      <c r="C193" s="254"/>
      <c r="D193" s="224" t="s">
        <v>226</v>
      </c>
      <c r="E193" s="255" t="s">
        <v>1</v>
      </c>
      <c r="F193" s="256" t="s">
        <v>328</v>
      </c>
      <c r="G193" s="254"/>
      <c r="H193" s="257">
        <v>19.5</v>
      </c>
      <c r="I193" s="254"/>
      <c r="J193" s="254"/>
      <c r="K193" s="254"/>
      <c r="L193" s="258"/>
      <c r="M193" s="259"/>
      <c r="N193" s="260"/>
      <c r="O193" s="260"/>
      <c r="P193" s="260"/>
      <c r="Q193" s="260"/>
      <c r="R193" s="260"/>
      <c r="S193" s="260"/>
      <c r="T193" s="261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2" t="s">
        <v>226</v>
      </c>
      <c r="AU193" s="262" t="s">
        <v>88</v>
      </c>
      <c r="AV193" s="14" t="s">
        <v>204</v>
      </c>
      <c r="AW193" s="14" t="s">
        <v>32</v>
      </c>
      <c r="AX193" s="14" t="s">
        <v>86</v>
      </c>
      <c r="AY193" s="262" t="s">
        <v>187</v>
      </c>
    </row>
    <row r="194" s="2" customFormat="1" ht="16.5" customHeight="1">
      <c r="A194" s="31"/>
      <c r="B194" s="32"/>
      <c r="C194" s="263" t="s">
        <v>407</v>
      </c>
      <c r="D194" s="263" t="s">
        <v>461</v>
      </c>
      <c r="E194" s="264" t="s">
        <v>1266</v>
      </c>
      <c r="F194" s="265" t="s">
        <v>1267</v>
      </c>
      <c r="G194" s="266" t="s">
        <v>401</v>
      </c>
      <c r="H194" s="267">
        <v>1</v>
      </c>
      <c r="I194" s="268">
        <v>529</v>
      </c>
      <c r="J194" s="268">
        <f>ROUND(I194*H194,2)</f>
        <v>529</v>
      </c>
      <c r="K194" s="269"/>
      <c r="L194" s="270"/>
      <c r="M194" s="271" t="s">
        <v>1</v>
      </c>
      <c r="N194" s="272" t="s">
        <v>43</v>
      </c>
      <c r="O194" s="220">
        <v>0</v>
      </c>
      <c r="P194" s="220">
        <f>O194*H194</f>
        <v>0</v>
      </c>
      <c r="Q194" s="220">
        <v>0</v>
      </c>
      <c r="R194" s="220">
        <f>Q194*H194</f>
        <v>0</v>
      </c>
      <c r="S194" s="220">
        <v>0</v>
      </c>
      <c r="T194" s="221">
        <f>S194*H194</f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222" t="s">
        <v>659</v>
      </c>
      <c r="AT194" s="222" t="s">
        <v>461</v>
      </c>
      <c r="AU194" s="222" t="s">
        <v>88</v>
      </c>
      <c r="AY194" s="16" t="s">
        <v>187</v>
      </c>
      <c r="BE194" s="223">
        <f>IF(N194="základní",J194,0)</f>
        <v>529</v>
      </c>
      <c r="BF194" s="223">
        <f>IF(N194="snížená",J194,0)</f>
        <v>0</v>
      </c>
      <c r="BG194" s="223">
        <f>IF(N194="zákl. přenesená",J194,0)</f>
        <v>0</v>
      </c>
      <c r="BH194" s="223">
        <f>IF(N194="sníž. přenesená",J194,0)</f>
        <v>0</v>
      </c>
      <c r="BI194" s="223">
        <f>IF(N194="nulová",J194,0)</f>
        <v>0</v>
      </c>
      <c r="BJ194" s="16" t="s">
        <v>86</v>
      </c>
      <c r="BK194" s="223">
        <f>ROUND(I194*H194,2)</f>
        <v>529</v>
      </c>
      <c r="BL194" s="16" t="s">
        <v>370</v>
      </c>
      <c r="BM194" s="222" t="s">
        <v>1268</v>
      </c>
    </row>
    <row r="195" s="2" customFormat="1" ht="16.5" customHeight="1">
      <c r="A195" s="31"/>
      <c r="B195" s="32"/>
      <c r="C195" s="211" t="s">
        <v>411</v>
      </c>
      <c r="D195" s="211" t="s">
        <v>188</v>
      </c>
      <c r="E195" s="212" t="s">
        <v>1269</v>
      </c>
      <c r="F195" s="213" t="s">
        <v>1270</v>
      </c>
      <c r="G195" s="214" t="s">
        <v>237</v>
      </c>
      <c r="H195" s="215">
        <v>14.300000000000001</v>
      </c>
      <c r="I195" s="216">
        <v>323</v>
      </c>
      <c r="J195" s="216">
        <f>ROUND(I195*H195,2)</f>
        <v>4618.8999999999996</v>
      </c>
      <c r="K195" s="217"/>
      <c r="L195" s="37"/>
      <c r="M195" s="218" t="s">
        <v>1</v>
      </c>
      <c r="N195" s="219" t="s">
        <v>43</v>
      </c>
      <c r="O195" s="220">
        <v>0</v>
      </c>
      <c r="P195" s="220">
        <f>O195*H195</f>
        <v>0</v>
      </c>
      <c r="Q195" s="220">
        <v>0</v>
      </c>
      <c r="R195" s="220">
        <f>Q195*H195</f>
        <v>0</v>
      </c>
      <c r="S195" s="220">
        <v>0</v>
      </c>
      <c r="T195" s="221">
        <f>S195*H195</f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222" t="s">
        <v>370</v>
      </c>
      <c r="AT195" s="222" t="s">
        <v>188</v>
      </c>
      <c r="AU195" s="222" t="s">
        <v>88</v>
      </c>
      <c r="AY195" s="16" t="s">
        <v>187</v>
      </c>
      <c r="BE195" s="223">
        <f>IF(N195="základní",J195,0)</f>
        <v>4618.8999999999996</v>
      </c>
      <c r="BF195" s="223">
        <f>IF(N195="snížená",J195,0)</f>
        <v>0</v>
      </c>
      <c r="BG195" s="223">
        <f>IF(N195="zákl. přenesená",J195,0)</f>
        <v>0</v>
      </c>
      <c r="BH195" s="223">
        <f>IF(N195="sníž. přenesená",J195,0)</f>
        <v>0</v>
      </c>
      <c r="BI195" s="223">
        <f>IF(N195="nulová",J195,0)</f>
        <v>0</v>
      </c>
      <c r="BJ195" s="16" t="s">
        <v>86</v>
      </c>
      <c r="BK195" s="223">
        <f>ROUND(I195*H195,2)</f>
        <v>4618.8999999999996</v>
      </c>
      <c r="BL195" s="16" t="s">
        <v>370</v>
      </c>
      <c r="BM195" s="222" t="s">
        <v>1271</v>
      </c>
    </row>
    <row r="196" s="12" customFormat="1">
      <c r="A196" s="12"/>
      <c r="B196" s="232"/>
      <c r="C196" s="233"/>
      <c r="D196" s="224" t="s">
        <v>226</v>
      </c>
      <c r="E196" s="241" t="s">
        <v>1</v>
      </c>
      <c r="F196" s="234" t="s">
        <v>1272</v>
      </c>
      <c r="G196" s="233"/>
      <c r="H196" s="235">
        <v>14.300000000000001</v>
      </c>
      <c r="I196" s="233"/>
      <c r="J196" s="233"/>
      <c r="K196" s="233"/>
      <c r="L196" s="236"/>
      <c r="M196" s="237"/>
      <c r="N196" s="238"/>
      <c r="O196" s="238"/>
      <c r="P196" s="238"/>
      <c r="Q196" s="238"/>
      <c r="R196" s="238"/>
      <c r="S196" s="238"/>
      <c r="T196" s="239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T196" s="240" t="s">
        <v>226</v>
      </c>
      <c r="AU196" s="240" t="s">
        <v>88</v>
      </c>
      <c r="AV196" s="12" t="s">
        <v>88</v>
      </c>
      <c r="AW196" s="12" t="s">
        <v>32</v>
      </c>
      <c r="AX196" s="12" t="s">
        <v>78</v>
      </c>
      <c r="AY196" s="240" t="s">
        <v>187</v>
      </c>
    </row>
    <row r="197" s="14" customFormat="1">
      <c r="A197" s="14"/>
      <c r="B197" s="253"/>
      <c r="C197" s="254"/>
      <c r="D197" s="224" t="s">
        <v>226</v>
      </c>
      <c r="E197" s="255" t="s">
        <v>1</v>
      </c>
      <c r="F197" s="256" t="s">
        <v>328</v>
      </c>
      <c r="G197" s="254"/>
      <c r="H197" s="257">
        <v>14.300000000000001</v>
      </c>
      <c r="I197" s="254"/>
      <c r="J197" s="254"/>
      <c r="K197" s="254"/>
      <c r="L197" s="258"/>
      <c r="M197" s="259"/>
      <c r="N197" s="260"/>
      <c r="O197" s="260"/>
      <c r="P197" s="260"/>
      <c r="Q197" s="260"/>
      <c r="R197" s="260"/>
      <c r="S197" s="260"/>
      <c r="T197" s="261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2" t="s">
        <v>226</v>
      </c>
      <c r="AU197" s="262" t="s">
        <v>88</v>
      </c>
      <c r="AV197" s="14" t="s">
        <v>204</v>
      </c>
      <c r="AW197" s="14" t="s">
        <v>32</v>
      </c>
      <c r="AX197" s="14" t="s">
        <v>86</v>
      </c>
      <c r="AY197" s="262" t="s">
        <v>187</v>
      </c>
    </row>
    <row r="198" s="2" customFormat="1" ht="16.5" customHeight="1">
      <c r="A198" s="31"/>
      <c r="B198" s="32"/>
      <c r="C198" s="263" t="s">
        <v>415</v>
      </c>
      <c r="D198" s="263" t="s">
        <v>461</v>
      </c>
      <c r="E198" s="264" t="s">
        <v>1273</v>
      </c>
      <c r="F198" s="265" t="s">
        <v>1274</v>
      </c>
      <c r="G198" s="266" t="s">
        <v>401</v>
      </c>
      <c r="H198" s="267">
        <v>1</v>
      </c>
      <c r="I198" s="268">
        <v>119</v>
      </c>
      <c r="J198" s="268">
        <f>ROUND(I198*H198,2)</f>
        <v>119</v>
      </c>
      <c r="K198" s="269"/>
      <c r="L198" s="270"/>
      <c r="M198" s="271" t="s">
        <v>1</v>
      </c>
      <c r="N198" s="272" t="s">
        <v>43</v>
      </c>
      <c r="O198" s="220">
        <v>0</v>
      </c>
      <c r="P198" s="220">
        <f>O198*H198</f>
        <v>0</v>
      </c>
      <c r="Q198" s="220">
        <v>0</v>
      </c>
      <c r="R198" s="220">
        <f>Q198*H198</f>
        <v>0</v>
      </c>
      <c r="S198" s="220">
        <v>0</v>
      </c>
      <c r="T198" s="221">
        <f>S198*H198</f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222" t="s">
        <v>659</v>
      </c>
      <c r="AT198" s="222" t="s">
        <v>461</v>
      </c>
      <c r="AU198" s="222" t="s">
        <v>88</v>
      </c>
      <c r="AY198" s="16" t="s">
        <v>187</v>
      </c>
      <c r="BE198" s="223">
        <f>IF(N198="základní",J198,0)</f>
        <v>119</v>
      </c>
      <c r="BF198" s="223">
        <f>IF(N198="snížená",J198,0)</f>
        <v>0</v>
      </c>
      <c r="BG198" s="223">
        <f>IF(N198="zákl. přenesená",J198,0)</f>
        <v>0</v>
      </c>
      <c r="BH198" s="223">
        <f>IF(N198="sníž. přenesená",J198,0)</f>
        <v>0</v>
      </c>
      <c r="BI198" s="223">
        <f>IF(N198="nulová",J198,0)</f>
        <v>0</v>
      </c>
      <c r="BJ198" s="16" t="s">
        <v>86</v>
      </c>
      <c r="BK198" s="223">
        <f>ROUND(I198*H198,2)</f>
        <v>119</v>
      </c>
      <c r="BL198" s="16" t="s">
        <v>370</v>
      </c>
      <c r="BM198" s="222" t="s">
        <v>1275</v>
      </c>
    </row>
    <row r="199" s="2" customFormat="1" ht="16.5" customHeight="1">
      <c r="A199" s="31"/>
      <c r="B199" s="32"/>
      <c r="C199" s="211" t="s">
        <v>419</v>
      </c>
      <c r="D199" s="211" t="s">
        <v>188</v>
      </c>
      <c r="E199" s="212" t="s">
        <v>1276</v>
      </c>
      <c r="F199" s="213" t="s">
        <v>1277</v>
      </c>
      <c r="G199" s="214" t="s">
        <v>237</v>
      </c>
      <c r="H199" s="215">
        <v>24.699999999999999</v>
      </c>
      <c r="I199" s="216">
        <v>381</v>
      </c>
      <c r="J199" s="216">
        <f>ROUND(I199*H199,2)</f>
        <v>9410.7000000000007</v>
      </c>
      <c r="K199" s="217"/>
      <c r="L199" s="37"/>
      <c r="M199" s="218" t="s">
        <v>1</v>
      </c>
      <c r="N199" s="219" t="s">
        <v>43</v>
      </c>
      <c r="O199" s="220">
        <v>0</v>
      </c>
      <c r="P199" s="220">
        <f>O199*H199</f>
        <v>0</v>
      </c>
      <c r="Q199" s="220">
        <v>0</v>
      </c>
      <c r="R199" s="220">
        <f>Q199*H199</f>
        <v>0</v>
      </c>
      <c r="S199" s="220">
        <v>0</v>
      </c>
      <c r="T199" s="221">
        <f>S199*H199</f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222" t="s">
        <v>370</v>
      </c>
      <c r="AT199" s="222" t="s">
        <v>188</v>
      </c>
      <c r="AU199" s="222" t="s">
        <v>88</v>
      </c>
      <c r="AY199" s="16" t="s">
        <v>187</v>
      </c>
      <c r="BE199" s="223">
        <f>IF(N199="základní",J199,0)</f>
        <v>9410.7000000000007</v>
      </c>
      <c r="BF199" s="223">
        <f>IF(N199="snížená",J199,0)</f>
        <v>0</v>
      </c>
      <c r="BG199" s="223">
        <f>IF(N199="zákl. přenesená",J199,0)</f>
        <v>0</v>
      </c>
      <c r="BH199" s="223">
        <f>IF(N199="sníž. přenesená",J199,0)</f>
        <v>0</v>
      </c>
      <c r="BI199" s="223">
        <f>IF(N199="nulová",J199,0)</f>
        <v>0</v>
      </c>
      <c r="BJ199" s="16" t="s">
        <v>86</v>
      </c>
      <c r="BK199" s="223">
        <f>ROUND(I199*H199,2)</f>
        <v>9410.7000000000007</v>
      </c>
      <c r="BL199" s="16" t="s">
        <v>370</v>
      </c>
      <c r="BM199" s="222" t="s">
        <v>1278</v>
      </c>
    </row>
    <row r="200" s="12" customFormat="1">
      <c r="A200" s="12"/>
      <c r="B200" s="232"/>
      <c r="C200" s="233"/>
      <c r="D200" s="224" t="s">
        <v>226</v>
      </c>
      <c r="E200" s="241" t="s">
        <v>1</v>
      </c>
      <c r="F200" s="234" t="s">
        <v>1279</v>
      </c>
      <c r="G200" s="233"/>
      <c r="H200" s="235">
        <v>24.699999999999999</v>
      </c>
      <c r="I200" s="233"/>
      <c r="J200" s="233"/>
      <c r="K200" s="233"/>
      <c r="L200" s="236"/>
      <c r="M200" s="237"/>
      <c r="N200" s="238"/>
      <c r="O200" s="238"/>
      <c r="P200" s="238"/>
      <c r="Q200" s="238"/>
      <c r="R200" s="238"/>
      <c r="S200" s="238"/>
      <c r="T200" s="239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T200" s="240" t="s">
        <v>226</v>
      </c>
      <c r="AU200" s="240" t="s">
        <v>88</v>
      </c>
      <c r="AV200" s="12" t="s">
        <v>88</v>
      </c>
      <c r="AW200" s="12" t="s">
        <v>32</v>
      </c>
      <c r="AX200" s="12" t="s">
        <v>78</v>
      </c>
      <c r="AY200" s="240" t="s">
        <v>187</v>
      </c>
    </row>
    <row r="201" s="14" customFormat="1">
      <c r="A201" s="14"/>
      <c r="B201" s="253"/>
      <c r="C201" s="254"/>
      <c r="D201" s="224" t="s">
        <v>226</v>
      </c>
      <c r="E201" s="255" t="s">
        <v>1</v>
      </c>
      <c r="F201" s="256" t="s">
        <v>328</v>
      </c>
      <c r="G201" s="254"/>
      <c r="H201" s="257">
        <v>24.699999999999999</v>
      </c>
      <c r="I201" s="254"/>
      <c r="J201" s="254"/>
      <c r="K201" s="254"/>
      <c r="L201" s="258"/>
      <c r="M201" s="259"/>
      <c r="N201" s="260"/>
      <c r="O201" s="260"/>
      <c r="P201" s="260"/>
      <c r="Q201" s="260"/>
      <c r="R201" s="260"/>
      <c r="S201" s="260"/>
      <c r="T201" s="261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62" t="s">
        <v>226</v>
      </c>
      <c r="AU201" s="262" t="s">
        <v>88</v>
      </c>
      <c r="AV201" s="14" t="s">
        <v>204</v>
      </c>
      <c r="AW201" s="14" t="s">
        <v>32</v>
      </c>
      <c r="AX201" s="14" t="s">
        <v>86</v>
      </c>
      <c r="AY201" s="262" t="s">
        <v>187</v>
      </c>
    </row>
    <row r="202" s="2" customFormat="1" ht="16.5" customHeight="1">
      <c r="A202" s="31"/>
      <c r="B202" s="32"/>
      <c r="C202" s="263" t="s">
        <v>424</v>
      </c>
      <c r="D202" s="263" t="s">
        <v>461</v>
      </c>
      <c r="E202" s="264" t="s">
        <v>1280</v>
      </c>
      <c r="F202" s="265" t="s">
        <v>1281</v>
      </c>
      <c r="G202" s="266" t="s">
        <v>401</v>
      </c>
      <c r="H202" s="267">
        <v>1</v>
      </c>
      <c r="I202" s="268">
        <v>172</v>
      </c>
      <c r="J202" s="268">
        <f>ROUND(I202*H202,2)</f>
        <v>172</v>
      </c>
      <c r="K202" s="269"/>
      <c r="L202" s="270"/>
      <c r="M202" s="271" t="s">
        <v>1</v>
      </c>
      <c r="N202" s="272" t="s">
        <v>43</v>
      </c>
      <c r="O202" s="220">
        <v>0</v>
      </c>
      <c r="P202" s="220">
        <f>O202*H202</f>
        <v>0</v>
      </c>
      <c r="Q202" s="220">
        <v>0</v>
      </c>
      <c r="R202" s="220">
        <f>Q202*H202</f>
        <v>0</v>
      </c>
      <c r="S202" s="220">
        <v>0</v>
      </c>
      <c r="T202" s="221">
        <f>S202*H202</f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222" t="s">
        <v>659</v>
      </c>
      <c r="AT202" s="222" t="s">
        <v>461</v>
      </c>
      <c r="AU202" s="222" t="s">
        <v>88</v>
      </c>
      <c r="AY202" s="16" t="s">
        <v>187</v>
      </c>
      <c r="BE202" s="223">
        <f>IF(N202="základní",J202,0)</f>
        <v>172</v>
      </c>
      <c r="BF202" s="223">
        <f>IF(N202="snížená",J202,0)</f>
        <v>0</v>
      </c>
      <c r="BG202" s="223">
        <f>IF(N202="zákl. přenesená",J202,0)</f>
        <v>0</v>
      </c>
      <c r="BH202" s="223">
        <f>IF(N202="sníž. přenesená",J202,0)</f>
        <v>0</v>
      </c>
      <c r="BI202" s="223">
        <f>IF(N202="nulová",J202,0)</f>
        <v>0</v>
      </c>
      <c r="BJ202" s="16" t="s">
        <v>86</v>
      </c>
      <c r="BK202" s="223">
        <f>ROUND(I202*H202,2)</f>
        <v>172</v>
      </c>
      <c r="BL202" s="16" t="s">
        <v>370</v>
      </c>
      <c r="BM202" s="222" t="s">
        <v>1282</v>
      </c>
    </row>
    <row r="203" s="2" customFormat="1" ht="16.5" customHeight="1">
      <c r="A203" s="31"/>
      <c r="B203" s="32"/>
      <c r="C203" s="211" t="s">
        <v>429</v>
      </c>
      <c r="D203" s="211" t="s">
        <v>188</v>
      </c>
      <c r="E203" s="212" t="s">
        <v>1283</v>
      </c>
      <c r="F203" s="213" t="s">
        <v>1284</v>
      </c>
      <c r="G203" s="214" t="s">
        <v>237</v>
      </c>
      <c r="H203" s="215">
        <v>29.899999999999999</v>
      </c>
      <c r="I203" s="216">
        <v>475</v>
      </c>
      <c r="J203" s="216">
        <f>ROUND(I203*H203,2)</f>
        <v>14202.5</v>
      </c>
      <c r="K203" s="217"/>
      <c r="L203" s="37"/>
      <c r="M203" s="218" t="s">
        <v>1</v>
      </c>
      <c r="N203" s="219" t="s">
        <v>43</v>
      </c>
      <c r="O203" s="220">
        <v>0</v>
      </c>
      <c r="P203" s="220">
        <f>O203*H203</f>
        <v>0</v>
      </c>
      <c r="Q203" s="220">
        <v>0</v>
      </c>
      <c r="R203" s="220">
        <f>Q203*H203</f>
        <v>0</v>
      </c>
      <c r="S203" s="220">
        <v>0</v>
      </c>
      <c r="T203" s="221">
        <f>S203*H203</f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222" t="s">
        <v>370</v>
      </c>
      <c r="AT203" s="222" t="s">
        <v>188</v>
      </c>
      <c r="AU203" s="222" t="s">
        <v>88</v>
      </c>
      <c r="AY203" s="16" t="s">
        <v>187</v>
      </c>
      <c r="BE203" s="223">
        <f>IF(N203="základní",J203,0)</f>
        <v>14202.5</v>
      </c>
      <c r="BF203" s="223">
        <f>IF(N203="snížená",J203,0)</f>
        <v>0</v>
      </c>
      <c r="BG203" s="223">
        <f>IF(N203="zákl. přenesená",J203,0)</f>
        <v>0</v>
      </c>
      <c r="BH203" s="223">
        <f>IF(N203="sníž. přenesená",J203,0)</f>
        <v>0</v>
      </c>
      <c r="BI203" s="223">
        <f>IF(N203="nulová",J203,0)</f>
        <v>0</v>
      </c>
      <c r="BJ203" s="16" t="s">
        <v>86</v>
      </c>
      <c r="BK203" s="223">
        <f>ROUND(I203*H203,2)</f>
        <v>14202.5</v>
      </c>
      <c r="BL203" s="16" t="s">
        <v>370</v>
      </c>
      <c r="BM203" s="222" t="s">
        <v>1285</v>
      </c>
    </row>
    <row r="204" s="12" customFormat="1">
      <c r="A204" s="12"/>
      <c r="B204" s="232"/>
      <c r="C204" s="233"/>
      <c r="D204" s="224" t="s">
        <v>226</v>
      </c>
      <c r="E204" s="241" t="s">
        <v>1</v>
      </c>
      <c r="F204" s="234" t="s">
        <v>1286</v>
      </c>
      <c r="G204" s="233"/>
      <c r="H204" s="235">
        <v>29.899999999999999</v>
      </c>
      <c r="I204" s="233"/>
      <c r="J204" s="233"/>
      <c r="K204" s="233"/>
      <c r="L204" s="236"/>
      <c r="M204" s="237"/>
      <c r="N204" s="238"/>
      <c r="O204" s="238"/>
      <c r="P204" s="238"/>
      <c r="Q204" s="238"/>
      <c r="R204" s="238"/>
      <c r="S204" s="238"/>
      <c r="T204" s="239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T204" s="240" t="s">
        <v>226</v>
      </c>
      <c r="AU204" s="240" t="s">
        <v>88</v>
      </c>
      <c r="AV204" s="12" t="s">
        <v>88</v>
      </c>
      <c r="AW204" s="12" t="s">
        <v>32</v>
      </c>
      <c r="AX204" s="12" t="s">
        <v>78</v>
      </c>
      <c r="AY204" s="240" t="s">
        <v>187</v>
      </c>
    </row>
    <row r="205" s="14" customFormat="1">
      <c r="A205" s="14"/>
      <c r="B205" s="253"/>
      <c r="C205" s="254"/>
      <c r="D205" s="224" t="s">
        <v>226</v>
      </c>
      <c r="E205" s="255" t="s">
        <v>1</v>
      </c>
      <c r="F205" s="256" t="s">
        <v>328</v>
      </c>
      <c r="G205" s="254"/>
      <c r="H205" s="257">
        <v>29.899999999999999</v>
      </c>
      <c r="I205" s="254"/>
      <c r="J205" s="254"/>
      <c r="K205" s="254"/>
      <c r="L205" s="258"/>
      <c r="M205" s="259"/>
      <c r="N205" s="260"/>
      <c r="O205" s="260"/>
      <c r="P205" s="260"/>
      <c r="Q205" s="260"/>
      <c r="R205" s="260"/>
      <c r="S205" s="260"/>
      <c r="T205" s="261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62" t="s">
        <v>226</v>
      </c>
      <c r="AU205" s="262" t="s">
        <v>88</v>
      </c>
      <c r="AV205" s="14" t="s">
        <v>204</v>
      </c>
      <c r="AW205" s="14" t="s">
        <v>32</v>
      </c>
      <c r="AX205" s="14" t="s">
        <v>86</v>
      </c>
      <c r="AY205" s="262" t="s">
        <v>187</v>
      </c>
    </row>
    <row r="206" s="2" customFormat="1" ht="16.5" customHeight="1">
      <c r="A206" s="31"/>
      <c r="B206" s="32"/>
      <c r="C206" s="263" t="s">
        <v>659</v>
      </c>
      <c r="D206" s="263" t="s">
        <v>461</v>
      </c>
      <c r="E206" s="264" t="s">
        <v>1287</v>
      </c>
      <c r="F206" s="265" t="s">
        <v>1288</v>
      </c>
      <c r="G206" s="266" t="s">
        <v>401</v>
      </c>
      <c r="H206" s="267">
        <v>1</v>
      </c>
      <c r="I206" s="268">
        <v>303</v>
      </c>
      <c r="J206" s="268">
        <f>ROUND(I206*H206,2)</f>
        <v>303</v>
      </c>
      <c r="K206" s="269"/>
      <c r="L206" s="270"/>
      <c r="M206" s="271" t="s">
        <v>1</v>
      </c>
      <c r="N206" s="272" t="s">
        <v>43</v>
      </c>
      <c r="O206" s="220">
        <v>0</v>
      </c>
      <c r="P206" s="220">
        <f>O206*H206</f>
        <v>0</v>
      </c>
      <c r="Q206" s="220">
        <v>0</v>
      </c>
      <c r="R206" s="220">
        <f>Q206*H206</f>
        <v>0</v>
      </c>
      <c r="S206" s="220">
        <v>0</v>
      </c>
      <c r="T206" s="221">
        <f>S206*H206</f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222" t="s">
        <v>659</v>
      </c>
      <c r="AT206" s="222" t="s">
        <v>461</v>
      </c>
      <c r="AU206" s="222" t="s">
        <v>88</v>
      </c>
      <c r="AY206" s="16" t="s">
        <v>187</v>
      </c>
      <c r="BE206" s="223">
        <f>IF(N206="základní",J206,0)</f>
        <v>303</v>
      </c>
      <c r="BF206" s="223">
        <f>IF(N206="snížená",J206,0)</f>
        <v>0</v>
      </c>
      <c r="BG206" s="223">
        <f>IF(N206="zákl. přenesená",J206,0)</f>
        <v>0</v>
      </c>
      <c r="BH206" s="223">
        <f>IF(N206="sníž. přenesená",J206,0)</f>
        <v>0</v>
      </c>
      <c r="BI206" s="223">
        <f>IF(N206="nulová",J206,0)</f>
        <v>0</v>
      </c>
      <c r="BJ206" s="16" t="s">
        <v>86</v>
      </c>
      <c r="BK206" s="223">
        <f>ROUND(I206*H206,2)</f>
        <v>303</v>
      </c>
      <c r="BL206" s="16" t="s">
        <v>370</v>
      </c>
      <c r="BM206" s="222" t="s">
        <v>1289</v>
      </c>
    </row>
    <row r="207" s="2" customFormat="1" ht="16.5" customHeight="1">
      <c r="A207" s="31"/>
      <c r="B207" s="32"/>
      <c r="C207" s="211" t="s">
        <v>663</v>
      </c>
      <c r="D207" s="211" t="s">
        <v>188</v>
      </c>
      <c r="E207" s="212" t="s">
        <v>1290</v>
      </c>
      <c r="F207" s="213" t="s">
        <v>1291</v>
      </c>
      <c r="G207" s="214" t="s">
        <v>237</v>
      </c>
      <c r="H207" s="215">
        <v>5.2000000000000002</v>
      </c>
      <c r="I207" s="216">
        <v>654</v>
      </c>
      <c r="J207" s="216">
        <f>ROUND(I207*H207,2)</f>
        <v>3400.8000000000002</v>
      </c>
      <c r="K207" s="217"/>
      <c r="L207" s="37"/>
      <c r="M207" s="218" t="s">
        <v>1</v>
      </c>
      <c r="N207" s="219" t="s">
        <v>43</v>
      </c>
      <c r="O207" s="220">
        <v>0</v>
      </c>
      <c r="P207" s="220">
        <f>O207*H207</f>
        <v>0</v>
      </c>
      <c r="Q207" s="220">
        <v>0</v>
      </c>
      <c r="R207" s="220">
        <f>Q207*H207</f>
        <v>0</v>
      </c>
      <c r="S207" s="220">
        <v>0</v>
      </c>
      <c r="T207" s="221">
        <f>S207*H207</f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222" t="s">
        <v>370</v>
      </c>
      <c r="AT207" s="222" t="s">
        <v>188</v>
      </c>
      <c r="AU207" s="222" t="s">
        <v>88</v>
      </c>
      <c r="AY207" s="16" t="s">
        <v>187</v>
      </c>
      <c r="BE207" s="223">
        <f>IF(N207="základní",J207,0)</f>
        <v>3400.8000000000002</v>
      </c>
      <c r="BF207" s="223">
        <f>IF(N207="snížená",J207,0)</f>
        <v>0</v>
      </c>
      <c r="BG207" s="223">
        <f>IF(N207="zákl. přenesená",J207,0)</f>
        <v>0</v>
      </c>
      <c r="BH207" s="223">
        <f>IF(N207="sníž. přenesená",J207,0)</f>
        <v>0</v>
      </c>
      <c r="BI207" s="223">
        <f>IF(N207="nulová",J207,0)</f>
        <v>0</v>
      </c>
      <c r="BJ207" s="16" t="s">
        <v>86</v>
      </c>
      <c r="BK207" s="223">
        <f>ROUND(I207*H207,2)</f>
        <v>3400.8000000000002</v>
      </c>
      <c r="BL207" s="16" t="s">
        <v>370</v>
      </c>
      <c r="BM207" s="222" t="s">
        <v>1292</v>
      </c>
    </row>
    <row r="208" s="12" customFormat="1">
      <c r="A208" s="12"/>
      <c r="B208" s="232"/>
      <c r="C208" s="233"/>
      <c r="D208" s="224" t="s">
        <v>226</v>
      </c>
      <c r="E208" s="241" t="s">
        <v>1</v>
      </c>
      <c r="F208" s="234" t="s">
        <v>1293</v>
      </c>
      <c r="G208" s="233"/>
      <c r="H208" s="235">
        <v>5.2000000000000002</v>
      </c>
      <c r="I208" s="233"/>
      <c r="J208" s="233"/>
      <c r="K208" s="233"/>
      <c r="L208" s="236"/>
      <c r="M208" s="237"/>
      <c r="N208" s="238"/>
      <c r="O208" s="238"/>
      <c r="P208" s="238"/>
      <c r="Q208" s="238"/>
      <c r="R208" s="238"/>
      <c r="S208" s="238"/>
      <c r="T208" s="239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T208" s="240" t="s">
        <v>226</v>
      </c>
      <c r="AU208" s="240" t="s">
        <v>88</v>
      </c>
      <c r="AV208" s="12" t="s">
        <v>88</v>
      </c>
      <c r="AW208" s="12" t="s">
        <v>32</v>
      </c>
      <c r="AX208" s="12" t="s">
        <v>78</v>
      </c>
      <c r="AY208" s="240" t="s">
        <v>187</v>
      </c>
    </row>
    <row r="209" s="14" customFormat="1">
      <c r="A209" s="14"/>
      <c r="B209" s="253"/>
      <c r="C209" s="254"/>
      <c r="D209" s="224" t="s">
        <v>226</v>
      </c>
      <c r="E209" s="255" t="s">
        <v>1</v>
      </c>
      <c r="F209" s="256" t="s">
        <v>328</v>
      </c>
      <c r="G209" s="254"/>
      <c r="H209" s="257">
        <v>5.2000000000000002</v>
      </c>
      <c r="I209" s="254"/>
      <c r="J209" s="254"/>
      <c r="K209" s="254"/>
      <c r="L209" s="258"/>
      <c r="M209" s="259"/>
      <c r="N209" s="260"/>
      <c r="O209" s="260"/>
      <c r="P209" s="260"/>
      <c r="Q209" s="260"/>
      <c r="R209" s="260"/>
      <c r="S209" s="260"/>
      <c r="T209" s="261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2" t="s">
        <v>226</v>
      </c>
      <c r="AU209" s="262" t="s">
        <v>88</v>
      </c>
      <c r="AV209" s="14" t="s">
        <v>204</v>
      </c>
      <c r="AW209" s="14" t="s">
        <v>32</v>
      </c>
      <c r="AX209" s="14" t="s">
        <v>86</v>
      </c>
      <c r="AY209" s="262" t="s">
        <v>187</v>
      </c>
    </row>
    <row r="210" s="2" customFormat="1" ht="16.5" customHeight="1">
      <c r="A210" s="31"/>
      <c r="B210" s="32"/>
      <c r="C210" s="211" t="s">
        <v>665</v>
      </c>
      <c r="D210" s="211" t="s">
        <v>188</v>
      </c>
      <c r="E210" s="212" t="s">
        <v>1294</v>
      </c>
      <c r="F210" s="213" t="s">
        <v>1295</v>
      </c>
      <c r="G210" s="214" t="s">
        <v>237</v>
      </c>
      <c r="H210" s="215">
        <v>18.199999999999999</v>
      </c>
      <c r="I210" s="216">
        <v>465</v>
      </c>
      <c r="J210" s="216">
        <f>ROUND(I210*H210,2)</f>
        <v>8463</v>
      </c>
      <c r="K210" s="217"/>
      <c r="L210" s="37"/>
      <c r="M210" s="218" t="s">
        <v>1</v>
      </c>
      <c r="N210" s="219" t="s">
        <v>43</v>
      </c>
      <c r="O210" s="220">
        <v>0</v>
      </c>
      <c r="P210" s="220">
        <f>O210*H210</f>
        <v>0</v>
      </c>
      <c r="Q210" s="220">
        <v>0</v>
      </c>
      <c r="R210" s="220">
        <f>Q210*H210</f>
        <v>0</v>
      </c>
      <c r="S210" s="220">
        <v>0</v>
      </c>
      <c r="T210" s="221">
        <f>S210*H210</f>
        <v>0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222" t="s">
        <v>370</v>
      </c>
      <c r="AT210" s="222" t="s">
        <v>188</v>
      </c>
      <c r="AU210" s="222" t="s">
        <v>88</v>
      </c>
      <c r="AY210" s="16" t="s">
        <v>187</v>
      </c>
      <c r="BE210" s="223">
        <f>IF(N210="základní",J210,0)</f>
        <v>8463</v>
      </c>
      <c r="BF210" s="223">
        <f>IF(N210="snížená",J210,0)</f>
        <v>0</v>
      </c>
      <c r="BG210" s="223">
        <f>IF(N210="zákl. přenesená",J210,0)</f>
        <v>0</v>
      </c>
      <c r="BH210" s="223">
        <f>IF(N210="sníž. přenesená",J210,0)</f>
        <v>0</v>
      </c>
      <c r="BI210" s="223">
        <f>IF(N210="nulová",J210,0)</f>
        <v>0</v>
      </c>
      <c r="BJ210" s="16" t="s">
        <v>86</v>
      </c>
      <c r="BK210" s="223">
        <f>ROUND(I210*H210,2)</f>
        <v>8463</v>
      </c>
      <c r="BL210" s="16" t="s">
        <v>370</v>
      </c>
      <c r="BM210" s="222" t="s">
        <v>1296</v>
      </c>
    </row>
    <row r="211" s="12" customFormat="1">
      <c r="A211" s="12"/>
      <c r="B211" s="232"/>
      <c r="C211" s="233"/>
      <c r="D211" s="224" t="s">
        <v>226</v>
      </c>
      <c r="E211" s="241" t="s">
        <v>1</v>
      </c>
      <c r="F211" s="234" t="s">
        <v>1297</v>
      </c>
      <c r="G211" s="233"/>
      <c r="H211" s="235">
        <v>18.199999999999999</v>
      </c>
      <c r="I211" s="233"/>
      <c r="J211" s="233"/>
      <c r="K211" s="233"/>
      <c r="L211" s="236"/>
      <c r="M211" s="237"/>
      <c r="N211" s="238"/>
      <c r="O211" s="238"/>
      <c r="P211" s="238"/>
      <c r="Q211" s="238"/>
      <c r="R211" s="238"/>
      <c r="S211" s="238"/>
      <c r="T211" s="239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T211" s="240" t="s">
        <v>226</v>
      </c>
      <c r="AU211" s="240" t="s">
        <v>88</v>
      </c>
      <c r="AV211" s="12" t="s">
        <v>88</v>
      </c>
      <c r="AW211" s="12" t="s">
        <v>32</v>
      </c>
      <c r="AX211" s="12" t="s">
        <v>78</v>
      </c>
      <c r="AY211" s="240" t="s">
        <v>187</v>
      </c>
    </row>
    <row r="212" s="14" customFormat="1">
      <c r="A212" s="14"/>
      <c r="B212" s="253"/>
      <c r="C212" s="254"/>
      <c r="D212" s="224" t="s">
        <v>226</v>
      </c>
      <c r="E212" s="255" t="s">
        <v>1</v>
      </c>
      <c r="F212" s="256" t="s">
        <v>328</v>
      </c>
      <c r="G212" s="254"/>
      <c r="H212" s="257">
        <v>18.199999999999999</v>
      </c>
      <c r="I212" s="254"/>
      <c r="J212" s="254"/>
      <c r="K212" s="254"/>
      <c r="L212" s="258"/>
      <c r="M212" s="259"/>
      <c r="N212" s="260"/>
      <c r="O212" s="260"/>
      <c r="P212" s="260"/>
      <c r="Q212" s="260"/>
      <c r="R212" s="260"/>
      <c r="S212" s="260"/>
      <c r="T212" s="261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62" t="s">
        <v>226</v>
      </c>
      <c r="AU212" s="262" t="s">
        <v>88</v>
      </c>
      <c r="AV212" s="14" t="s">
        <v>204</v>
      </c>
      <c r="AW212" s="14" t="s">
        <v>32</v>
      </c>
      <c r="AX212" s="14" t="s">
        <v>86</v>
      </c>
      <c r="AY212" s="262" t="s">
        <v>187</v>
      </c>
    </row>
    <row r="213" s="2" customFormat="1" ht="16.5" customHeight="1">
      <c r="A213" s="31"/>
      <c r="B213" s="32"/>
      <c r="C213" s="211" t="s">
        <v>668</v>
      </c>
      <c r="D213" s="211" t="s">
        <v>188</v>
      </c>
      <c r="E213" s="212" t="s">
        <v>1298</v>
      </c>
      <c r="F213" s="213" t="s">
        <v>1299</v>
      </c>
      <c r="G213" s="214" t="s">
        <v>237</v>
      </c>
      <c r="H213" s="215">
        <v>27.300000000000001</v>
      </c>
      <c r="I213" s="216">
        <v>576</v>
      </c>
      <c r="J213" s="216">
        <f>ROUND(I213*H213,2)</f>
        <v>15724.799999999999</v>
      </c>
      <c r="K213" s="217"/>
      <c r="L213" s="37"/>
      <c r="M213" s="218" t="s">
        <v>1</v>
      </c>
      <c r="N213" s="219" t="s">
        <v>43</v>
      </c>
      <c r="O213" s="220">
        <v>0</v>
      </c>
      <c r="P213" s="220">
        <f>O213*H213</f>
        <v>0</v>
      </c>
      <c r="Q213" s="220">
        <v>0</v>
      </c>
      <c r="R213" s="220">
        <f>Q213*H213</f>
        <v>0</v>
      </c>
      <c r="S213" s="220">
        <v>0</v>
      </c>
      <c r="T213" s="221">
        <f>S213*H213</f>
        <v>0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222" t="s">
        <v>370</v>
      </c>
      <c r="AT213" s="222" t="s">
        <v>188</v>
      </c>
      <c r="AU213" s="222" t="s">
        <v>88</v>
      </c>
      <c r="AY213" s="16" t="s">
        <v>187</v>
      </c>
      <c r="BE213" s="223">
        <f>IF(N213="základní",J213,0)</f>
        <v>15724.799999999999</v>
      </c>
      <c r="BF213" s="223">
        <f>IF(N213="snížená",J213,0)</f>
        <v>0</v>
      </c>
      <c r="BG213" s="223">
        <f>IF(N213="zákl. přenesená",J213,0)</f>
        <v>0</v>
      </c>
      <c r="BH213" s="223">
        <f>IF(N213="sníž. přenesená",J213,0)</f>
        <v>0</v>
      </c>
      <c r="BI213" s="223">
        <f>IF(N213="nulová",J213,0)</f>
        <v>0</v>
      </c>
      <c r="BJ213" s="16" t="s">
        <v>86</v>
      </c>
      <c r="BK213" s="223">
        <f>ROUND(I213*H213,2)</f>
        <v>15724.799999999999</v>
      </c>
      <c r="BL213" s="16" t="s">
        <v>370</v>
      </c>
      <c r="BM213" s="222" t="s">
        <v>1300</v>
      </c>
    </row>
    <row r="214" s="12" customFormat="1">
      <c r="A214" s="12"/>
      <c r="B214" s="232"/>
      <c r="C214" s="233"/>
      <c r="D214" s="224" t="s">
        <v>226</v>
      </c>
      <c r="E214" s="241" t="s">
        <v>1</v>
      </c>
      <c r="F214" s="234" t="s">
        <v>1301</v>
      </c>
      <c r="G214" s="233"/>
      <c r="H214" s="235">
        <v>15.6</v>
      </c>
      <c r="I214" s="233"/>
      <c r="J214" s="233"/>
      <c r="K214" s="233"/>
      <c r="L214" s="236"/>
      <c r="M214" s="237"/>
      <c r="N214" s="238"/>
      <c r="O214" s="238"/>
      <c r="P214" s="238"/>
      <c r="Q214" s="238"/>
      <c r="R214" s="238"/>
      <c r="S214" s="238"/>
      <c r="T214" s="239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T214" s="240" t="s">
        <v>226</v>
      </c>
      <c r="AU214" s="240" t="s">
        <v>88</v>
      </c>
      <c r="AV214" s="12" t="s">
        <v>88</v>
      </c>
      <c r="AW214" s="12" t="s">
        <v>32</v>
      </c>
      <c r="AX214" s="12" t="s">
        <v>78</v>
      </c>
      <c r="AY214" s="240" t="s">
        <v>187</v>
      </c>
    </row>
    <row r="215" s="12" customFormat="1">
      <c r="A215" s="12"/>
      <c r="B215" s="232"/>
      <c r="C215" s="233"/>
      <c r="D215" s="224" t="s">
        <v>226</v>
      </c>
      <c r="E215" s="241" t="s">
        <v>1</v>
      </c>
      <c r="F215" s="234" t="s">
        <v>1302</v>
      </c>
      <c r="G215" s="233"/>
      <c r="H215" s="235">
        <v>11.699999999999999</v>
      </c>
      <c r="I215" s="233"/>
      <c r="J215" s="233"/>
      <c r="K215" s="233"/>
      <c r="L215" s="236"/>
      <c r="M215" s="237"/>
      <c r="N215" s="238"/>
      <c r="O215" s="238"/>
      <c r="P215" s="238"/>
      <c r="Q215" s="238"/>
      <c r="R215" s="238"/>
      <c r="S215" s="238"/>
      <c r="T215" s="239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T215" s="240" t="s">
        <v>226</v>
      </c>
      <c r="AU215" s="240" t="s">
        <v>88</v>
      </c>
      <c r="AV215" s="12" t="s">
        <v>88</v>
      </c>
      <c r="AW215" s="12" t="s">
        <v>32</v>
      </c>
      <c r="AX215" s="12" t="s">
        <v>78</v>
      </c>
      <c r="AY215" s="240" t="s">
        <v>187</v>
      </c>
    </row>
    <row r="216" s="14" customFormat="1">
      <c r="A216" s="14"/>
      <c r="B216" s="253"/>
      <c r="C216" s="254"/>
      <c r="D216" s="224" t="s">
        <v>226</v>
      </c>
      <c r="E216" s="255" t="s">
        <v>1</v>
      </c>
      <c r="F216" s="256" t="s">
        <v>328</v>
      </c>
      <c r="G216" s="254"/>
      <c r="H216" s="257">
        <v>27.299999999999997</v>
      </c>
      <c r="I216" s="254"/>
      <c r="J216" s="254"/>
      <c r="K216" s="254"/>
      <c r="L216" s="258"/>
      <c r="M216" s="259"/>
      <c r="N216" s="260"/>
      <c r="O216" s="260"/>
      <c r="P216" s="260"/>
      <c r="Q216" s="260"/>
      <c r="R216" s="260"/>
      <c r="S216" s="260"/>
      <c r="T216" s="261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62" t="s">
        <v>226</v>
      </c>
      <c r="AU216" s="262" t="s">
        <v>88</v>
      </c>
      <c r="AV216" s="14" t="s">
        <v>204</v>
      </c>
      <c r="AW216" s="14" t="s">
        <v>32</v>
      </c>
      <c r="AX216" s="14" t="s">
        <v>86</v>
      </c>
      <c r="AY216" s="262" t="s">
        <v>187</v>
      </c>
    </row>
    <row r="217" s="2" customFormat="1" ht="16.5" customHeight="1">
      <c r="A217" s="31"/>
      <c r="B217" s="32"/>
      <c r="C217" s="211" t="s">
        <v>670</v>
      </c>
      <c r="D217" s="211" t="s">
        <v>188</v>
      </c>
      <c r="E217" s="212" t="s">
        <v>1303</v>
      </c>
      <c r="F217" s="213" t="s">
        <v>1304</v>
      </c>
      <c r="G217" s="214" t="s">
        <v>237</v>
      </c>
      <c r="H217" s="215">
        <v>30</v>
      </c>
      <c r="I217" s="216">
        <v>345</v>
      </c>
      <c r="J217" s="216">
        <f>ROUND(I217*H217,2)</f>
        <v>10350</v>
      </c>
      <c r="K217" s="217"/>
      <c r="L217" s="37"/>
      <c r="M217" s="218" t="s">
        <v>1</v>
      </c>
      <c r="N217" s="219" t="s">
        <v>43</v>
      </c>
      <c r="O217" s="220">
        <v>0</v>
      </c>
      <c r="P217" s="220">
        <f>O217*H217</f>
        <v>0</v>
      </c>
      <c r="Q217" s="220">
        <v>0</v>
      </c>
      <c r="R217" s="220">
        <f>Q217*H217</f>
        <v>0</v>
      </c>
      <c r="S217" s="220">
        <v>0</v>
      </c>
      <c r="T217" s="221">
        <f>S217*H217</f>
        <v>0</v>
      </c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222" t="s">
        <v>370</v>
      </c>
      <c r="AT217" s="222" t="s">
        <v>188</v>
      </c>
      <c r="AU217" s="222" t="s">
        <v>88</v>
      </c>
      <c r="AY217" s="16" t="s">
        <v>187</v>
      </c>
      <c r="BE217" s="223">
        <f>IF(N217="základní",J217,0)</f>
        <v>10350</v>
      </c>
      <c r="BF217" s="223">
        <f>IF(N217="snížená",J217,0)</f>
        <v>0</v>
      </c>
      <c r="BG217" s="223">
        <f>IF(N217="zákl. přenesená",J217,0)</f>
        <v>0</v>
      </c>
      <c r="BH217" s="223">
        <f>IF(N217="sníž. přenesená",J217,0)</f>
        <v>0</v>
      </c>
      <c r="BI217" s="223">
        <f>IF(N217="nulová",J217,0)</f>
        <v>0</v>
      </c>
      <c r="BJ217" s="16" t="s">
        <v>86</v>
      </c>
      <c r="BK217" s="223">
        <f>ROUND(I217*H217,2)</f>
        <v>10350</v>
      </c>
      <c r="BL217" s="16" t="s">
        <v>370</v>
      </c>
      <c r="BM217" s="222" t="s">
        <v>1305</v>
      </c>
    </row>
    <row r="218" s="12" customFormat="1">
      <c r="A218" s="12"/>
      <c r="B218" s="232"/>
      <c r="C218" s="233"/>
      <c r="D218" s="224" t="s">
        <v>226</v>
      </c>
      <c r="E218" s="241" t="s">
        <v>1</v>
      </c>
      <c r="F218" s="234" t="s">
        <v>1306</v>
      </c>
      <c r="G218" s="233"/>
      <c r="H218" s="235">
        <v>30</v>
      </c>
      <c r="I218" s="233"/>
      <c r="J218" s="233"/>
      <c r="K218" s="233"/>
      <c r="L218" s="236"/>
      <c r="M218" s="237"/>
      <c r="N218" s="238"/>
      <c r="O218" s="238"/>
      <c r="P218" s="238"/>
      <c r="Q218" s="238"/>
      <c r="R218" s="238"/>
      <c r="S218" s="238"/>
      <c r="T218" s="239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T218" s="240" t="s">
        <v>226</v>
      </c>
      <c r="AU218" s="240" t="s">
        <v>88</v>
      </c>
      <c r="AV218" s="12" t="s">
        <v>88</v>
      </c>
      <c r="AW218" s="12" t="s">
        <v>32</v>
      </c>
      <c r="AX218" s="12" t="s">
        <v>78</v>
      </c>
      <c r="AY218" s="240" t="s">
        <v>187</v>
      </c>
    </row>
    <row r="219" s="14" customFormat="1">
      <c r="A219" s="14"/>
      <c r="B219" s="253"/>
      <c r="C219" s="254"/>
      <c r="D219" s="224" t="s">
        <v>226</v>
      </c>
      <c r="E219" s="255" t="s">
        <v>1</v>
      </c>
      <c r="F219" s="256" t="s">
        <v>328</v>
      </c>
      <c r="G219" s="254"/>
      <c r="H219" s="257">
        <v>30</v>
      </c>
      <c r="I219" s="254"/>
      <c r="J219" s="254"/>
      <c r="K219" s="254"/>
      <c r="L219" s="258"/>
      <c r="M219" s="259"/>
      <c r="N219" s="260"/>
      <c r="O219" s="260"/>
      <c r="P219" s="260"/>
      <c r="Q219" s="260"/>
      <c r="R219" s="260"/>
      <c r="S219" s="260"/>
      <c r="T219" s="261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62" t="s">
        <v>226</v>
      </c>
      <c r="AU219" s="262" t="s">
        <v>88</v>
      </c>
      <c r="AV219" s="14" t="s">
        <v>204</v>
      </c>
      <c r="AW219" s="14" t="s">
        <v>32</v>
      </c>
      <c r="AX219" s="14" t="s">
        <v>86</v>
      </c>
      <c r="AY219" s="262" t="s">
        <v>187</v>
      </c>
    </row>
    <row r="220" s="2" customFormat="1" ht="16.5" customHeight="1">
      <c r="A220" s="31"/>
      <c r="B220" s="32"/>
      <c r="C220" s="211" t="s">
        <v>676</v>
      </c>
      <c r="D220" s="211" t="s">
        <v>188</v>
      </c>
      <c r="E220" s="212" t="s">
        <v>1307</v>
      </c>
      <c r="F220" s="213" t="s">
        <v>1308</v>
      </c>
      <c r="G220" s="214" t="s">
        <v>237</v>
      </c>
      <c r="H220" s="215">
        <v>13.5</v>
      </c>
      <c r="I220" s="216">
        <v>383</v>
      </c>
      <c r="J220" s="216">
        <f>ROUND(I220*H220,2)</f>
        <v>5170.5</v>
      </c>
      <c r="K220" s="217"/>
      <c r="L220" s="37"/>
      <c r="M220" s="218" t="s">
        <v>1</v>
      </c>
      <c r="N220" s="219" t="s">
        <v>43</v>
      </c>
      <c r="O220" s="220">
        <v>0</v>
      </c>
      <c r="P220" s="220">
        <f>O220*H220</f>
        <v>0</v>
      </c>
      <c r="Q220" s="220">
        <v>0</v>
      </c>
      <c r="R220" s="220">
        <f>Q220*H220</f>
        <v>0</v>
      </c>
      <c r="S220" s="220">
        <v>0</v>
      </c>
      <c r="T220" s="221">
        <f>S220*H220</f>
        <v>0</v>
      </c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R220" s="222" t="s">
        <v>370</v>
      </c>
      <c r="AT220" s="222" t="s">
        <v>188</v>
      </c>
      <c r="AU220" s="222" t="s">
        <v>88</v>
      </c>
      <c r="AY220" s="16" t="s">
        <v>187</v>
      </c>
      <c r="BE220" s="223">
        <f>IF(N220="základní",J220,0)</f>
        <v>5170.5</v>
      </c>
      <c r="BF220" s="223">
        <f>IF(N220="snížená",J220,0)</f>
        <v>0</v>
      </c>
      <c r="BG220" s="223">
        <f>IF(N220="zákl. přenesená",J220,0)</f>
        <v>0</v>
      </c>
      <c r="BH220" s="223">
        <f>IF(N220="sníž. přenesená",J220,0)</f>
        <v>0</v>
      </c>
      <c r="BI220" s="223">
        <f>IF(N220="nulová",J220,0)</f>
        <v>0</v>
      </c>
      <c r="BJ220" s="16" t="s">
        <v>86</v>
      </c>
      <c r="BK220" s="223">
        <f>ROUND(I220*H220,2)</f>
        <v>5170.5</v>
      </c>
      <c r="BL220" s="16" t="s">
        <v>370</v>
      </c>
      <c r="BM220" s="222" t="s">
        <v>1309</v>
      </c>
    </row>
    <row r="221" s="12" customFormat="1">
      <c r="A221" s="12"/>
      <c r="B221" s="232"/>
      <c r="C221" s="233"/>
      <c r="D221" s="224" t="s">
        <v>226</v>
      </c>
      <c r="E221" s="241" t="s">
        <v>1</v>
      </c>
      <c r="F221" s="234" t="s">
        <v>1310</v>
      </c>
      <c r="G221" s="233"/>
      <c r="H221" s="235">
        <v>13.5</v>
      </c>
      <c r="I221" s="233"/>
      <c r="J221" s="233"/>
      <c r="K221" s="233"/>
      <c r="L221" s="236"/>
      <c r="M221" s="237"/>
      <c r="N221" s="238"/>
      <c r="O221" s="238"/>
      <c r="P221" s="238"/>
      <c r="Q221" s="238"/>
      <c r="R221" s="238"/>
      <c r="S221" s="238"/>
      <c r="T221" s="239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T221" s="240" t="s">
        <v>226</v>
      </c>
      <c r="AU221" s="240" t="s">
        <v>88</v>
      </c>
      <c r="AV221" s="12" t="s">
        <v>88</v>
      </c>
      <c r="AW221" s="12" t="s">
        <v>32</v>
      </c>
      <c r="AX221" s="12" t="s">
        <v>78</v>
      </c>
      <c r="AY221" s="240" t="s">
        <v>187</v>
      </c>
    </row>
    <row r="222" s="14" customFormat="1">
      <c r="A222" s="14"/>
      <c r="B222" s="253"/>
      <c r="C222" s="254"/>
      <c r="D222" s="224" t="s">
        <v>226</v>
      </c>
      <c r="E222" s="255" t="s">
        <v>1</v>
      </c>
      <c r="F222" s="256" t="s">
        <v>328</v>
      </c>
      <c r="G222" s="254"/>
      <c r="H222" s="257">
        <v>13.5</v>
      </c>
      <c r="I222" s="254"/>
      <c r="J222" s="254"/>
      <c r="K222" s="254"/>
      <c r="L222" s="258"/>
      <c r="M222" s="259"/>
      <c r="N222" s="260"/>
      <c r="O222" s="260"/>
      <c r="P222" s="260"/>
      <c r="Q222" s="260"/>
      <c r="R222" s="260"/>
      <c r="S222" s="260"/>
      <c r="T222" s="261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62" t="s">
        <v>226</v>
      </c>
      <c r="AU222" s="262" t="s">
        <v>88</v>
      </c>
      <c r="AV222" s="14" t="s">
        <v>204</v>
      </c>
      <c r="AW222" s="14" t="s">
        <v>32</v>
      </c>
      <c r="AX222" s="14" t="s">
        <v>86</v>
      </c>
      <c r="AY222" s="262" t="s">
        <v>187</v>
      </c>
    </row>
    <row r="223" s="2" customFormat="1" ht="16.5" customHeight="1">
      <c r="A223" s="31"/>
      <c r="B223" s="32"/>
      <c r="C223" s="211" t="s">
        <v>680</v>
      </c>
      <c r="D223" s="211" t="s">
        <v>188</v>
      </c>
      <c r="E223" s="212" t="s">
        <v>1311</v>
      </c>
      <c r="F223" s="213" t="s">
        <v>1312</v>
      </c>
      <c r="G223" s="214" t="s">
        <v>237</v>
      </c>
      <c r="H223" s="215">
        <v>15.6</v>
      </c>
      <c r="I223" s="216">
        <v>558</v>
      </c>
      <c r="J223" s="216">
        <f>ROUND(I223*H223,2)</f>
        <v>8704.7999999999993</v>
      </c>
      <c r="K223" s="217"/>
      <c r="L223" s="37"/>
      <c r="M223" s="218" t="s">
        <v>1</v>
      </c>
      <c r="N223" s="219" t="s">
        <v>43</v>
      </c>
      <c r="O223" s="220">
        <v>0</v>
      </c>
      <c r="P223" s="220">
        <f>O223*H223</f>
        <v>0</v>
      </c>
      <c r="Q223" s="220">
        <v>0</v>
      </c>
      <c r="R223" s="220">
        <f>Q223*H223</f>
        <v>0</v>
      </c>
      <c r="S223" s="220">
        <v>0</v>
      </c>
      <c r="T223" s="221">
        <f>S223*H223</f>
        <v>0</v>
      </c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R223" s="222" t="s">
        <v>370</v>
      </c>
      <c r="AT223" s="222" t="s">
        <v>188</v>
      </c>
      <c r="AU223" s="222" t="s">
        <v>88</v>
      </c>
      <c r="AY223" s="16" t="s">
        <v>187</v>
      </c>
      <c r="BE223" s="223">
        <f>IF(N223="základní",J223,0)</f>
        <v>8704.7999999999993</v>
      </c>
      <c r="BF223" s="223">
        <f>IF(N223="snížená",J223,0)</f>
        <v>0</v>
      </c>
      <c r="BG223" s="223">
        <f>IF(N223="zákl. přenesená",J223,0)</f>
        <v>0</v>
      </c>
      <c r="BH223" s="223">
        <f>IF(N223="sníž. přenesená",J223,0)</f>
        <v>0</v>
      </c>
      <c r="BI223" s="223">
        <f>IF(N223="nulová",J223,0)</f>
        <v>0</v>
      </c>
      <c r="BJ223" s="16" t="s">
        <v>86</v>
      </c>
      <c r="BK223" s="223">
        <f>ROUND(I223*H223,2)</f>
        <v>8704.7999999999993</v>
      </c>
      <c r="BL223" s="16" t="s">
        <v>370</v>
      </c>
      <c r="BM223" s="222" t="s">
        <v>1313</v>
      </c>
    </row>
    <row r="224" s="12" customFormat="1">
      <c r="A224" s="12"/>
      <c r="B224" s="232"/>
      <c r="C224" s="233"/>
      <c r="D224" s="224" t="s">
        <v>226</v>
      </c>
      <c r="E224" s="241" t="s">
        <v>1</v>
      </c>
      <c r="F224" s="234" t="s">
        <v>1314</v>
      </c>
      <c r="G224" s="233"/>
      <c r="H224" s="235">
        <v>15.6</v>
      </c>
      <c r="I224" s="233"/>
      <c r="J224" s="233"/>
      <c r="K224" s="233"/>
      <c r="L224" s="236"/>
      <c r="M224" s="237"/>
      <c r="N224" s="238"/>
      <c r="O224" s="238"/>
      <c r="P224" s="238"/>
      <c r="Q224" s="238"/>
      <c r="R224" s="238"/>
      <c r="S224" s="238"/>
      <c r="T224" s="239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T224" s="240" t="s">
        <v>226</v>
      </c>
      <c r="AU224" s="240" t="s">
        <v>88</v>
      </c>
      <c r="AV224" s="12" t="s">
        <v>88</v>
      </c>
      <c r="AW224" s="12" t="s">
        <v>32</v>
      </c>
      <c r="AX224" s="12" t="s">
        <v>78</v>
      </c>
      <c r="AY224" s="240" t="s">
        <v>187</v>
      </c>
    </row>
    <row r="225" s="14" customFormat="1">
      <c r="A225" s="14"/>
      <c r="B225" s="253"/>
      <c r="C225" s="254"/>
      <c r="D225" s="224" t="s">
        <v>226</v>
      </c>
      <c r="E225" s="255" t="s">
        <v>1</v>
      </c>
      <c r="F225" s="256" t="s">
        <v>328</v>
      </c>
      <c r="G225" s="254"/>
      <c r="H225" s="257">
        <v>15.6</v>
      </c>
      <c r="I225" s="254"/>
      <c r="J225" s="254"/>
      <c r="K225" s="254"/>
      <c r="L225" s="258"/>
      <c r="M225" s="259"/>
      <c r="N225" s="260"/>
      <c r="O225" s="260"/>
      <c r="P225" s="260"/>
      <c r="Q225" s="260"/>
      <c r="R225" s="260"/>
      <c r="S225" s="260"/>
      <c r="T225" s="261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62" t="s">
        <v>226</v>
      </c>
      <c r="AU225" s="262" t="s">
        <v>88</v>
      </c>
      <c r="AV225" s="14" t="s">
        <v>204</v>
      </c>
      <c r="AW225" s="14" t="s">
        <v>32</v>
      </c>
      <c r="AX225" s="14" t="s">
        <v>86</v>
      </c>
      <c r="AY225" s="262" t="s">
        <v>187</v>
      </c>
    </row>
    <row r="226" s="2" customFormat="1" ht="16.5" customHeight="1">
      <c r="A226" s="31"/>
      <c r="B226" s="32"/>
      <c r="C226" s="211" t="s">
        <v>684</v>
      </c>
      <c r="D226" s="211" t="s">
        <v>188</v>
      </c>
      <c r="E226" s="212" t="s">
        <v>1315</v>
      </c>
      <c r="F226" s="213" t="s">
        <v>1316</v>
      </c>
      <c r="G226" s="214" t="s">
        <v>237</v>
      </c>
      <c r="H226" s="215">
        <v>20.800000000000001</v>
      </c>
      <c r="I226" s="216">
        <v>398</v>
      </c>
      <c r="J226" s="216">
        <f>ROUND(I226*H226,2)</f>
        <v>8278.3999999999996</v>
      </c>
      <c r="K226" s="217"/>
      <c r="L226" s="37"/>
      <c r="M226" s="218" t="s">
        <v>1</v>
      </c>
      <c r="N226" s="219" t="s">
        <v>43</v>
      </c>
      <c r="O226" s="220">
        <v>0</v>
      </c>
      <c r="P226" s="220">
        <f>O226*H226</f>
        <v>0</v>
      </c>
      <c r="Q226" s="220">
        <v>0</v>
      </c>
      <c r="R226" s="220">
        <f>Q226*H226</f>
        <v>0</v>
      </c>
      <c r="S226" s="220">
        <v>0</v>
      </c>
      <c r="T226" s="221">
        <f>S226*H226</f>
        <v>0</v>
      </c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R226" s="222" t="s">
        <v>370</v>
      </c>
      <c r="AT226" s="222" t="s">
        <v>188</v>
      </c>
      <c r="AU226" s="222" t="s">
        <v>88</v>
      </c>
      <c r="AY226" s="16" t="s">
        <v>187</v>
      </c>
      <c r="BE226" s="223">
        <f>IF(N226="základní",J226,0)</f>
        <v>8278.3999999999996</v>
      </c>
      <c r="BF226" s="223">
        <f>IF(N226="snížená",J226,0)</f>
        <v>0</v>
      </c>
      <c r="BG226" s="223">
        <f>IF(N226="zákl. přenesená",J226,0)</f>
        <v>0</v>
      </c>
      <c r="BH226" s="223">
        <f>IF(N226="sníž. přenesená",J226,0)</f>
        <v>0</v>
      </c>
      <c r="BI226" s="223">
        <f>IF(N226="nulová",J226,0)</f>
        <v>0</v>
      </c>
      <c r="BJ226" s="16" t="s">
        <v>86</v>
      </c>
      <c r="BK226" s="223">
        <f>ROUND(I226*H226,2)</f>
        <v>8278.3999999999996</v>
      </c>
      <c r="BL226" s="16" t="s">
        <v>370</v>
      </c>
      <c r="BM226" s="222" t="s">
        <v>1317</v>
      </c>
    </row>
    <row r="227" s="12" customFormat="1">
      <c r="A227" s="12"/>
      <c r="B227" s="232"/>
      <c r="C227" s="233"/>
      <c r="D227" s="224" t="s">
        <v>226</v>
      </c>
      <c r="E227" s="241" t="s">
        <v>1</v>
      </c>
      <c r="F227" s="234" t="s">
        <v>1318</v>
      </c>
      <c r="G227" s="233"/>
      <c r="H227" s="235">
        <v>20.800000000000001</v>
      </c>
      <c r="I227" s="233"/>
      <c r="J227" s="233"/>
      <c r="K227" s="233"/>
      <c r="L227" s="236"/>
      <c r="M227" s="237"/>
      <c r="N227" s="238"/>
      <c r="O227" s="238"/>
      <c r="P227" s="238"/>
      <c r="Q227" s="238"/>
      <c r="R227" s="238"/>
      <c r="S227" s="238"/>
      <c r="T227" s="239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T227" s="240" t="s">
        <v>226</v>
      </c>
      <c r="AU227" s="240" t="s">
        <v>88</v>
      </c>
      <c r="AV227" s="12" t="s">
        <v>88</v>
      </c>
      <c r="AW227" s="12" t="s">
        <v>32</v>
      </c>
      <c r="AX227" s="12" t="s">
        <v>78</v>
      </c>
      <c r="AY227" s="240" t="s">
        <v>187</v>
      </c>
    </row>
    <row r="228" s="14" customFormat="1">
      <c r="A228" s="14"/>
      <c r="B228" s="253"/>
      <c r="C228" s="254"/>
      <c r="D228" s="224" t="s">
        <v>226</v>
      </c>
      <c r="E228" s="255" t="s">
        <v>1</v>
      </c>
      <c r="F228" s="256" t="s">
        <v>328</v>
      </c>
      <c r="G228" s="254"/>
      <c r="H228" s="257">
        <v>20.800000000000001</v>
      </c>
      <c r="I228" s="254"/>
      <c r="J228" s="254"/>
      <c r="K228" s="254"/>
      <c r="L228" s="258"/>
      <c r="M228" s="259"/>
      <c r="N228" s="260"/>
      <c r="O228" s="260"/>
      <c r="P228" s="260"/>
      <c r="Q228" s="260"/>
      <c r="R228" s="260"/>
      <c r="S228" s="260"/>
      <c r="T228" s="261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62" t="s">
        <v>226</v>
      </c>
      <c r="AU228" s="262" t="s">
        <v>88</v>
      </c>
      <c r="AV228" s="14" t="s">
        <v>204</v>
      </c>
      <c r="AW228" s="14" t="s">
        <v>32</v>
      </c>
      <c r="AX228" s="14" t="s">
        <v>86</v>
      </c>
      <c r="AY228" s="262" t="s">
        <v>187</v>
      </c>
    </row>
    <row r="229" s="2" customFormat="1" ht="16.5" customHeight="1">
      <c r="A229" s="31"/>
      <c r="B229" s="32"/>
      <c r="C229" s="211" t="s">
        <v>688</v>
      </c>
      <c r="D229" s="211" t="s">
        <v>188</v>
      </c>
      <c r="E229" s="212" t="s">
        <v>1319</v>
      </c>
      <c r="F229" s="213" t="s">
        <v>1320</v>
      </c>
      <c r="G229" s="214" t="s">
        <v>237</v>
      </c>
      <c r="H229" s="215">
        <v>5.2000000000000002</v>
      </c>
      <c r="I229" s="216">
        <v>465</v>
      </c>
      <c r="J229" s="216">
        <f>ROUND(I229*H229,2)</f>
        <v>2418</v>
      </c>
      <c r="K229" s="217"/>
      <c r="L229" s="37"/>
      <c r="M229" s="218" t="s">
        <v>1</v>
      </c>
      <c r="N229" s="219" t="s">
        <v>43</v>
      </c>
      <c r="O229" s="220">
        <v>0</v>
      </c>
      <c r="P229" s="220">
        <f>O229*H229</f>
        <v>0</v>
      </c>
      <c r="Q229" s="220">
        <v>0</v>
      </c>
      <c r="R229" s="220">
        <f>Q229*H229</f>
        <v>0</v>
      </c>
      <c r="S229" s="220">
        <v>0</v>
      </c>
      <c r="T229" s="221">
        <f>S229*H229</f>
        <v>0</v>
      </c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R229" s="222" t="s">
        <v>370</v>
      </c>
      <c r="AT229" s="222" t="s">
        <v>188</v>
      </c>
      <c r="AU229" s="222" t="s">
        <v>88</v>
      </c>
      <c r="AY229" s="16" t="s">
        <v>187</v>
      </c>
      <c r="BE229" s="223">
        <f>IF(N229="základní",J229,0)</f>
        <v>2418</v>
      </c>
      <c r="BF229" s="223">
        <f>IF(N229="snížená",J229,0)</f>
        <v>0</v>
      </c>
      <c r="BG229" s="223">
        <f>IF(N229="zákl. přenesená",J229,0)</f>
        <v>0</v>
      </c>
      <c r="BH229" s="223">
        <f>IF(N229="sníž. přenesená",J229,0)</f>
        <v>0</v>
      </c>
      <c r="BI229" s="223">
        <f>IF(N229="nulová",J229,0)</f>
        <v>0</v>
      </c>
      <c r="BJ229" s="16" t="s">
        <v>86</v>
      </c>
      <c r="BK229" s="223">
        <f>ROUND(I229*H229,2)</f>
        <v>2418</v>
      </c>
      <c r="BL229" s="16" t="s">
        <v>370</v>
      </c>
      <c r="BM229" s="222" t="s">
        <v>1321</v>
      </c>
    </row>
    <row r="230" s="12" customFormat="1">
      <c r="A230" s="12"/>
      <c r="B230" s="232"/>
      <c r="C230" s="233"/>
      <c r="D230" s="224" t="s">
        <v>226</v>
      </c>
      <c r="E230" s="241" t="s">
        <v>1</v>
      </c>
      <c r="F230" s="234" t="s">
        <v>1293</v>
      </c>
      <c r="G230" s="233"/>
      <c r="H230" s="235">
        <v>5.2000000000000002</v>
      </c>
      <c r="I230" s="233"/>
      <c r="J230" s="233"/>
      <c r="K230" s="233"/>
      <c r="L230" s="236"/>
      <c r="M230" s="237"/>
      <c r="N230" s="238"/>
      <c r="O230" s="238"/>
      <c r="P230" s="238"/>
      <c r="Q230" s="238"/>
      <c r="R230" s="238"/>
      <c r="S230" s="238"/>
      <c r="T230" s="239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T230" s="240" t="s">
        <v>226</v>
      </c>
      <c r="AU230" s="240" t="s">
        <v>88</v>
      </c>
      <c r="AV230" s="12" t="s">
        <v>88</v>
      </c>
      <c r="AW230" s="12" t="s">
        <v>32</v>
      </c>
      <c r="AX230" s="12" t="s">
        <v>78</v>
      </c>
      <c r="AY230" s="240" t="s">
        <v>187</v>
      </c>
    </row>
    <row r="231" s="14" customFormat="1">
      <c r="A231" s="14"/>
      <c r="B231" s="253"/>
      <c r="C231" s="254"/>
      <c r="D231" s="224" t="s">
        <v>226</v>
      </c>
      <c r="E231" s="255" t="s">
        <v>1</v>
      </c>
      <c r="F231" s="256" t="s">
        <v>328</v>
      </c>
      <c r="G231" s="254"/>
      <c r="H231" s="257">
        <v>5.2000000000000002</v>
      </c>
      <c r="I231" s="254"/>
      <c r="J231" s="254"/>
      <c r="K231" s="254"/>
      <c r="L231" s="258"/>
      <c r="M231" s="259"/>
      <c r="N231" s="260"/>
      <c r="O231" s="260"/>
      <c r="P231" s="260"/>
      <c r="Q231" s="260"/>
      <c r="R231" s="260"/>
      <c r="S231" s="260"/>
      <c r="T231" s="261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62" t="s">
        <v>226</v>
      </c>
      <c r="AU231" s="262" t="s">
        <v>88</v>
      </c>
      <c r="AV231" s="14" t="s">
        <v>204</v>
      </c>
      <c r="AW231" s="14" t="s">
        <v>32</v>
      </c>
      <c r="AX231" s="14" t="s">
        <v>86</v>
      </c>
      <c r="AY231" s="262" t="s">
        <v>187</v>
      </c>
    </row>
    <row r="232" s="2" customFormat="1" ht="16.5" customHeight="1">
      <c r="A232" s="31"/>
      <c r="B232" s="32"/>
      <c r="C232" s="211" t="s">
        <v>694</v>
      </c>
      <c r="D232" s="211" t="s">
        <v>188</v>
      </c>
      <c r="E232" s="212" t="s">
        <v>1322</v>
      </c>
      <c r="F232" s="213" t="s">
        <v>1323</v>
      </c>
      <c r="G232" s="214" t="s">
        <v>237</v>
      </c>
      <c r="H232" s="215">
        <v>24</v>
      </c>
      <c r="I232" s="216">
        <v>323</v>
      </c>
      <c r="J232" s="216">
        <f>ROUND(I232*H232,2)</f>
        <v>7752</v>
      </c>
      <c r="K232" s="217"/>
      <c r="L232" s="37"/>
      <c r="M232" s="218" t="s">
        <v>1</v>
      </c>
      <c r="N232" s="219" t="s">
        <v>43</v>
      </c>
      <c r="O232" s="220">
        <v>0</v>
      </c>
      <c r="P232" s="220">
        <f>O232*H232</f>
        <v>0</v>
      </c>
      <c r="Q232" s="220">
        <v>0</v>
      </c>
      <c r="R232" s="220">
        <f>Q232*H232</f>
        <v>0</v>
      </c>
      <c r="S232" s="220">
        <v>0</v>
      </c>
      <c r="T232" s="221">
        <f>S232*H232</f>
        <v>0</v>
      </c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R232" s="222" t="s">
        <v>370</v>
      </c>
      <c r="AT232" s="222" t="s">
        <v>188</v>
      </c>
      <c r="AU232" s="222" t="s">
        <v>88</v>
      </c>
      <c r="AY232" s="16" t="s">
        <v>187</v>
      </c>
      <c r="BE232" s="223">
        <f>IF(N232="základní",J232,0)</f>
        <v>7752</v>
      </c>
      <c r="BF232" s="223">
        <f>IF(N232="snížená",J232,0)</f>
        <v>0</v>
      </c>
      <c r="BG232" s="223">
        <f>IF(N232="zákl. přenesená",J232,0)</f>
        <v>0</v>
      </c>
      <c r="BH232" s="223">
        <f>IF(N232="sníž. přenesená",J232,0)</f>
        <v>0</v>
      </c>
      <c r="BI232" s="223">
        <f>IF(N232="nulová",J232,0)</f>
        <v>0</v>
      </c>
      <c r="BJ232" s="16" t="s">
        <v>86</v>
      </c>
      <c r="BK232" s="223">
        <f>ROUND(I232*H232,2)</f>
        <v>7752</v>
      </c>
      <c r="BL232" s="16" t="s">
        <v>370</v>
      </c>
      <c r="BM232" s="222" t="s">
        <v>1324</v>
      </c>
    </row>
    <row r="233" s="12" customFormat="1">
      <c r="A233" s="12"/>
      <c r="B233" s="232"/>
      <c r="C233" s="233"/>
      <c r="D233" s="224" t="s">
        <v>226</v>
      </c>
      <c r="E233" s="241" t="s">
        <v>1</v>
      </c>
      <c r="F233" s="234" t="s">
        <v>1325</v>
      </c>
      <c r="G233" s="233"/>
      <c r="H233" s="235">
        <v>6</v>
      </c>
      <c r="I233" s="233"/>
      <c r="J233" s="233"/>
      <c r="K233" s="233"/>
      <c r="L233" s="236"/>
      <c r="M233" s="237"/>
      <c r="N233" s="238"/>
      <c r="O233" s="238"/>
      <c r="P233" s="238"/>
      <c r="Q233" s="238"/>
      <c r="R233" s="238"/>
      <c r="S233" s="238"/>
      <c r="T233" s="239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T233" s="240" t="s">
        <v>226</v>
      </c>
      <c r="AU233" s="240" t="s">
        <v>88</v>
      </c>
      <c r="AV233" s="12" t="s">
        <v>88</v>
      </c>
      <c r="AW233" s="12" t="s">
        <v>32</v>
      </c>
      <c r="AX233" s="12" t="s">
        <v>78</v>
      </c>
      <c r="AY233" s="240" t="s">
        <v>187</v>
      </c>
    </row>
    <row r="234" s="12" customFormat="1">
      <c r="A234" s="12"/>
      <c r="B234" s="232"/>
      <c r="C234" s="233"/>
      <c r="D234" s="224" t="s">
        <v>226</v>
      </c>
      <c r="E234" s="241" t="s">
        <v>1</v>
      </c>
      <c r="F234" s="234" t="s">
        <v>1326</v>
      </c>
      <c r="G234" s="233"/>
      <c r="H234" s="235">
        <v>18</v>
      </c>
      <c r="I234" s="233"/>
      <c r="J234" s="233"/>
      <c r="K234" s="233"/>
      <c r="L234" s="236"/>
      <c r="M234" s="237"/>
      <c r="N234" s="238"/>
      <c r="O234" s="238"/>
      <c r="P234" s="238"/>
      <c r="Q234" s="238"/>
      <c r="R234" s="238"/>
      <c r="S234" s="238"/>
      <c r="T234" s="239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T234" s="240" t="s">
        <v>226</v>
      </c>
      <c r="AU234" s="240" t="s">
        <v>88</v>
      </c>
      <c r="AV234" s="12" t="s">
        <v>88</v>
      </c>
      <c r="AW234" s="12" t="s">
        <v>32</v>
      </c>
      <c r="AX234" s="12" t="s">
        <v>78</v>
      </c>
      <c r="AY234" s="240" t="s">
        <v>187</v>
      </c>
    </row>
    <row r="235" s="14" customFormat="1">
      <c r="A235" s="14"/>
      <c r="B235" s="253"/>
      <c r="C235" s="254"/>
      <c r="D235" s="224" t="s">
        <v>226</v>
      </c>
      <c r="E235" s="255" t="s">
        <v>1</v>
      </c>
      <c r="F235" s="256" t="s">
        <v>328</v>
      </c>
      <c r="G235" s="254"/>
      <c r="H235" s="257">
        <v>24</v>
      </c>
      <c r="I235" s="254"/>
      <c r="J235" s="254"/>
      <c r="K235" s="254"/>
      <c r="L235" s="258"/>
      <c r="M235" s="259"/>
      <c r="N235" s="260"/>
      <c r="O235" s="260"/>
      <c r="P235" s="260"/>
      <c r="Q235" s="260"/>
      <c r="R235" s="260"/>
      <c r="S235" s="260"/>
      <c r="T235" s="261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62" t="s">
        <v>226</v>
      </c>
      <c r="AU235" s="262" t="s">
        <v>88</v>
      </c>
      <c r="AV235" s="14" t="s">
        <v>204</v>
      </c>
      <c r="AW235" s="14" t="s">
        <v>32</v>
      </c>
      <c r="AX235" s="14" t="s">
        <v>86</v>
      </c>
      <c r="AY235" s="262" t="s">
        <v>187</v>
      </c>
    </row>
    <row r="236" s="2" customFormat="1" ht="16.5" customHeight="1">
      <c r="A236" s="31"/>
      <c r="B236" s="32"/>
      <c r="C236" s="211" t="s">
        <v>859</v>
      </c>
      <c r="D236" s="211" t="s">
        <v>188</v>
      </c>
      <c r="E236" s="212" t="s">
        <v>1327</v>
      </c>
      <c r="F236" s="213" t="s">
        <v>1328</v>
      </c>
      <c r="G236" s="214" t="s">
        <v>237</v>
      </c>
      <c r="H236" s="215">
        <v>4</v>
      </c>
      <c r="I236" s="216">
        <v>804</v>
      </c>
      <c r="J236" s="216">
        <f>ROUND(I236*H236,2)</f>
        <v>3216</v>
      </c>
      <c r="K236" s="217"/>
      <c r="L236" s="37"/>
      <c r="M236" s="218" t="s">
        <v>1</v>
      </c>
      <c r="N236" s="219" t="s">
        <v>43</v>
      </c>
      <c r="O236" s="220">
        <v>0</v>
      </c>
      <c r="P236" s="220">
        <f>O236*H236</f>
        <v>0</v>
      </c>
      <c r="Q236" s="220">
        <v>0</v>
      </c>
      <c r="R236" s="220">
        <f>Q236*H236</f>
        <v>0</v>
      </c>
      <c r="S236" s="220">
        <v>0</v>
      </c>
      <c r="T236" s="221">
        <f>S236*H236</f>
        <v>0</v>
      </c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R236" s="222" t="s">
        <v>370</v>
      </c>
      <c r="AT236" s="222" t="s">
        <v>188</v>
      </c>
      <c r="AU236" s="222" t="s">
        <v>88</v>
      </c>
      <c r="AY236" s="16" t="s">
        <v>187</v>
      </c>
      <c r="BE236" s="223">
        <f>IF(N236="základní",J236,0)</f>
        <v>3216</v>
      </c>
      <c r="BF236" s="223">
        <f>IF(N236="snížená",J236,0)</f>
        <v>0</v>
      </c>
      <c r="BG236" s="223">
        <f>IF(N236="zákl. přenesená",J236,0)</f>
        <v>0</v>
      </c>
      <c r="BH236" s="223">
        <f>IF(N236="sníž. přenesená",J236,0)</f>
        <v>0</v>
      </c>
      <c r="BI236" s="223">
        <f>IF(N236="nulová",J236,0)</f>
        <v>0</v>
      </c>
      <c r="BJ236" s="16" t="s">
        <v>86</v>
      </c>
      <c r="BK236" s="223">
        <f>ROUND(I236*H236,2)</f>
        <v>3216</v>
      </c>
      <c r="BL236" s="16" t="s">
        <v>370</v>
      </c>
      <c r="BM236" s="222" t="s">
        <v>1329</v>
      </c>
    </row>
    <row r="237" s="2" customFormat="1" ht="16.5" customHeight="1">
      <c r="A237" s="31"/>
      <c r="B237" s="32"/>
      <c r="C237" s="211" t="s">
        <v>865</v>
      </c>
      <c r="D237" s="211" t="s">
        <v>188</v>
      </c>
      <c r="E237" s="212" t="s">
        <v>1330</v>
      </c>
      <c r="F237" s="213" t="s">
        <v>1331</v>
      </c>
      <c r="G237" s="214" t="s">
        <v>237</v>
      </c>
      <c r="H237" s="215">
        <v>15.6</v>
      </c>
      <c r="I237" s="216">
        <v>1620</v>
      </c>
      <c r="J237" s="216">
        <f>ROUND(I237*H237,2)</f>
        <v>25272</v>
      </c>
      <c r="K237" s="217"/>
      <c r="L237" s="37"/>
      <c r="M237" s="218" t="s">
        <v>1</v>
      </c>
      <c r="N237" s="219" t="s">
        <v>43</v>
      </c>
      <c r="O237" s="220">
        <v>0</v>
      </c>
      <c r="P237" s="220">
        <f>O237*H237</f>
        <v>0</v>
      </c>
      <c r="Q237" s="220">
        <v>0</v>
      </c>
      <c r="R237" s="220">
        <f>Q237*H237</f>
        <v>0</v>
      </c>
      <c r="S237" s="220">
        <v>0</v>
      </c>
      <c r="T237" s="221">
        <f>S237*H237</f>
        <v>0</v>
      </c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R237" s="222" t="s">
        <v>370</v>
      </c>
      <c r="AT237" s="222" t="s">
        <v>188</v>
      </c>
      <c r="AU237" s="222" t="s">
        <v>88</v>
      </c>
      <c r="AY237" s="16" t="s">
        <v>187</v>
      </c>
      <c r="BE237" s="223">
        <f>IF(N237="základní",J237,0)</f>
        <v>25272</v>
      </c>
      <c r="BF237" s="223">
        <f>IF(N237="snížená",J237,0)</f>
        <v>0</v>
      </c>
      <c r="BG237" s="223">
        <f>IF(N237="zákl. přenesená",J237,0)</f>
        <v>0</v>
      </c>
      <c r="BH237" s="223">
        <f>IF(N237="sníž. přenesená",J237,0)</f>
        <v>0</v>
      </c>
      <c r="BI237" s="223">
        <f>IF(N237="nulová",J237,0)</f>
        <v>0</v>
      </c>
      <c r="BJ237" s="16" t="s">
        <v>86</v>
      </c>
      <c r="BK237" s="223">
        <f>ROUND(I237*H237,2)</f>
        <v>25272</v>
      </c>
      <c r="BL237" s="16" t="s">
        <v>370</v>
      </c>
      <c r="BM237" s="222" t="s">
        <v>1332</v>
      </c>
    </row>
    <row r="238" s="12" customFormat="1">
      <c r="A238" s="12"/>
      <c r="B238" s="232"/>
      <c r="C238" s="233"/>
      <c r="D238" s="224" t="s">
        <v>226</v>
      </c>
      <c r="E238" s="241" t="s">
        <v>1</v>
      </c>
      <c r="F238" s="234" t="s">
        <v>1333</v>
      </c>
      <c r="G238" s="233"/>
      <c r="H238" s="235">
        <v>15.6</v>
      </c>
      <c r="I238" s="233"/>
      <c r="J238" s="233"/>
      <c r="K238" s="233"/>
      <c r="L238" s="236"/>
      <c r="M238" s="237"/>
      <c r="N238" s="238"/>
      <c r="O238" s="238"/>
      <c r="P238" s="238"/>
      <c r="Q238" s="238"/>
      <c r="R238" s="238"/>
      <c r="S238" s="238"/>
      <c r="T238" s="239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T238" s="240" t="s">
        <v>226</v>
      </c>
      <c r="AU238" s="240" t="s">
        <v>88</v>
      </c>
      <c r="AV238" s="12" t="s">
        <v>88</v>
      </c>
      <c r="AW238" s="12" t="s">
        <v>32</v>
      </c>
      <c r="AX238" s="12" t="s">
        <v>78</v>
      </c>
      <c r="AY238" s="240" t="s">
        <v>187</v>
      </c>
    </row>
    <row r="239" s="14" customFormat="1">
      <c r="A239" s="14"/>
      <c r="B239" s="253"/>
      <c r="C239" s="254"/>
      <c r="D239" s="224" t="s">
        <v>226</v>
      </c>
      <c r="E239" s="255" t="s">
        <v>1</v>
      </c>
      <c r="F239" s="256" t="s">
        <v>328</v>
      </c>
      <c r="G239" s="254"/>
      <c r="H239" s="257">
        <v>15.6</v>
      </c>
      <c r="I239" s="254"/>
      <c r="J239" s="254"/>
      <c r="K239" s="254"/>
      <c r="L239" s="258"/>
      <c r="M239" s="259"/>
      <c r="N239" s="260"/>
      <c r="O239" s="260"/>
      <c r="P239" s="260"/>
      <c r="Q239" s="260"/>
      <c r="R239" s="260"/>
      <c r="S239" s="260"/>
      <c r="T239" s="261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62" t="s">
        <v>226</v>
      </c>
      <c r="AU239" s="262" t="s">
        <v>88</v>
      </c>
      <c r="AV239" s="14" t="s">
        <v>204</v>
      </c>
      <c r="AW239" s="14" t="s">
        <v>32</v>
      </c>
      <c r="AX239" s="14" t="s">
        <v>86</v>
      </c>
      <c r="AY239" s="262" t="s">
        <v>187</v>
      </c>
    </row>
    <row r="240" s="2" customFormat="1" ht="16.5" customHeight="1">
      <c r="A240" s="31"/>
      <c r="B240" s="32"/>
      <c r="C240" s="263" t="s">
        <v>869</v>
      </c>
      <c r="D240" s="263" t="s">
        <v>461</v>
      </c>
      <c r="E240" s="264" t="s">
        <v>1334</v>
      </c>
      <c r="F240" s="265" t="s">
        <v>1335</v>
      </c>
      <c r="G240" s="266" t="s">
        <v>401</v>
      </c>
      <c r="H240" s="267">
        <v>1</v>
      </c>
      <c r="I240" s="268">
        <v>1480</v>
      </c>
      <c r="J240" s="268">
        <f>ROUND(I240*H240,2)</f>
        <v>1480</v>
      </c>
      <c r="K240" s="269"/>
      <c r="L240" s="270"/>
      <c r="M240" s="271" t="s">
        <v>1</v>
      </c>
      <c r="N240" s="272" t="s">
        <v>43</v>
      </c>
      <c r="O240" s="220">
        <v>0</v>
      </c>
      <c r="P240" s="220">
        <f>O240*H240</f>
        <v>0</v>
      </c>
      <c r="Q240" s="220">
        <v>0</v>
      </c>
      <c r="R240" s="220">
        <f>Q240*H240</f>
        <v>0</v>
      </c>
      <c r="S240" s="220">
        <v>0</v>
      </c>
      <c r="T240" s="221">
        <f>S240*H240</f>
        <v>0</v>
      </c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R240" s="222" t="s">
        <v>659</v>
      </c>
      <c r="AT240" s="222" t="s">
        <v>461</v>
      </c>
      <c r="AU240" s="222" t="s">
        <v>88</v>
      </c>
      <c r="AY240" s="16" t="s">
        <v>187</v>
      </c>
      <c r="BE240" s="223">
        <f>IF(N240="základní",J240,0)</f>
        <v>1480</v>
      </c>
      <c r="BF240" s="223">
        <f>IF(N240="snížená",J240,0)</f>
        <v>0</v>
      </c>
      <c r="BG240" s="223">
        <f>IF(N240="zákl. přenesená",J240,0)</f>
        <v>0</v>
      </c>
      <c r="BH240" s="223">
        <f>IF(N240="sníž. přenesená",J240,0)</f>
        <v>0</v>
      </c>
      <c r="BI240" s="223">
        <f>IF(N240="nulová",J240,0)</f>
        <v>0</v>
      </c>
      <c r="BJ240" s="16" t="s">
        <v>86</v>
      </c>
      <c r="BK240" s="223">
        <f>ROUND(I240*H240,2)</f>
        <v>1480</v>
      </c>
      <c r="BL240" s="16" t="s">
        <v>370</v>
      </c>
      <c r="BM240" s="222" t="s">
        <v>1336</v>
      </c>
    </row>
    <row r="241" s="2" customFormat="1" ht="16.5" customHeight="1">
      <c r="A241" s="31"/>
      <c r="B241" s="32"/>
      <c r="C241" s="263" t="s">
        <v>873</v>
      </c>
      <c r="D241" s="263" t="s">
        <v>461</v>
      </c>
      <c r="E241" s="264" t="s">
        <v>1337</v>
      </c>
      <c r="F241" s="265" t="s">
        <v>1338</v>
      </c>
      <c r="G241" s="266" t="s">
        <v>401</v>
      </c>
      <c r="H241" s="267">
        <v>2</v>
      </c>
      <c r="I241" s="268">
        <v>1480</v>
      </c>
      <c r="J241" s="268">
        <f>ROUND(I241*H241,2)</f>
        <v>2960</v>
      </c>
      <c r="K241" s="269"/>
      <c r="L241" s="270"/>
      <c r="M241" s="271" t="s">
        <v>1</v>
      </c>
      <c r="N241" s="272" t="s">
        <v>43</v>
      </c>
      <c r="O241" s="220">
        <v>0</v>
      </c>
      <c r="P241" s="220">
        <f>O241*H241</f>
        <v>0</v>
      </c>
      <c r="Q241" s="220">
        <v>0</v>
      </c>
      <c r="R241" s="220">
        <f>Q241*H241</f>
        <v>0</v>
      </c>
      <c r="S241" s="220">
        <v>0</v>
      </c>
      <c r="T241" s="221">
        <f>S241*H241</f>
        <v>0</v>
      </c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R241" s="222" t="s">
        <v>659</v>
      </c>
      <c r="AT241" s="222" t="s">
        <v>461</v>
      </c>
      <c r="AU241" s="222" t="s">
        <v>88</v>
      </c>
      <c r="AY241" s="16" t="s">
        <v>187</v>
      </c>
      <c r="BE241" s="223">
        <f>IF(N241="základní",J241,0)</f>
        <v>2960</v>
      </c>
      <c r="BF241" s="223">
        <f>IF(N241="snížená",J241,0)</f>
        <v>0</v>
      </c>
      <c r="BG241" s="223">
        <f>IF(N241="zákl. přenesená",J241,0)</f>
        <v>0</v>
      </c>
      <c r="BH241" s="223">
        <f>IF(N241="sníž. přenesená",J241,0)</f>
        <v>0</v>
      </c>
      <c r="BI241" s="223">
        <f>IF(N241="nulová",J241,0)</f>
        <v>0</v>
      </c>
      <c r="BJ241" s="16" t="s">
        <v>86</v>
      </c>
      <c r="BK241" s="223">
        <f>ROUND(I241*H241,2)</f>
        <v>2960</v>
      </c>
      <c r="BL241" s="16" t="s">
        <v>370</v>
      </c>
      <c r="BM241" s="222" t="s">
        <v>1339</v>
      </c>
    </row>
    <row r="242" s="2" customFormat="1" ht="16.5" customHeight="1">
      <c r="A242" s="31"/>
      <c r="B242" s="32"/>
      <c r="C242" s="263" t="s">
        <v>877</v>
      </c>
      <c r="D242" s="263" t="s">
        <v>461</v>
      </c>
      <c r="E242" s="264" t="s">
        <v>1340</v>
      </c>
      <c r="F242" s="265" t="s">
        <v>1341</v>
      </c>
      <c r="G242" s="266" t="s">
        <v>401</v>
      </c>
      <c r="H242" s="267">
        <v>1</v>
      </c>
      <c r="I242" s="268">
        <v>1480</v>
      </c>
      <c r="J242" s="268">
        <f>ROUND(I242*H242,2)</f>
        <v>1480</v>
      </c>
      <c r="K242" s="269"/>
      <c r="L242" s="270"/>
      <c r="M242" s="271" t="s">
        <v>1</v>
      </c>
      <c r="N242" s="272" t="s">
        <v>43</v>
      </c>
      <c r="O242" s="220">
        <v>0</v>
      </c>
      <c r="P242" s="220">
        <f>O242*H242</f>
        <v>0</v>
      </c>
      <c r="Q242" s="220">
        <v>0</v>
      </c>
      <c r="R242" s="220">
        <f>Q242*H242</f>
        <v>0</v>
      </c>
      <c r="S242" s="220">
        <v>0</v>
      </c>
      <c r="T242" s="221">
        <f>S242*H242</f>
        <v>0</v>
      </c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R242" s="222" t="s">
        <v>659</v>
      </c>
      <c r="AT242" s="222" t="s">
        <v>461</v>
      </c>
      <c r="AU242" s="222" t="s">
        <v>88</v>
      </c>
      <c r="AY242" s="16" t="s">
        <v>187</v>
      </c>
      <c r="BE242" s="223">
        <f>IF(N242="základní",J242,0)</f>
        <v>1480</v>
      </c>
      <c r="BF242" s="223">
        <f>IF(N242="snížená",J242,0)</f>
        <v>0</v>
      </c>
      <c r="BG242" s="223">
        <f>IF(N242="zákl. přenesená",J242,0)</f>
        <v>0</v>
      </c>
      <c r="BH242" s="223">
        <f>IF(N242="sníž. přenesená",J242,0)</f>
        <v>0</v>
      </c>
      <c r="BI242" s="223">
        <f>IF(N242="nulová",J242,0)</f>
        <v>0</v>
      </c>
      <c r="BJ242" s="16" t="s">
        <v>86</v>
      </c>
      <c r="BK242" s="223">
        <f>ROUND(I242*H242,2)</f>
        <v>1480</v>
      </c>
      <c r="BL242" s="16" t="s">
        <v>370</v>
      </c>
      <c r="BM242" s="222" t="s">
        <v>1342</v>
      </c>
    </row>
    <row r="243" s="2" customFormat="1" ht="16.5" customHeight="1">
      <c r="A243" s="31"/>
      <c r="B243" s="32"/>
      <c r="C243" s="211" t="s">
        <v>881</v>
      </c>
      <c r="D243" s="211" t="s">
        <v>188</v>
      </c>
      <c r="E243" s="212" t="s">
        <v>1343</v>
      </c>
      <c r="F243" s="213" t="s">
        <v>1344</v>
      </c>
      <c r="G243" s="214" t="s">
        <v>237</v>
      </c>
      <c r="H243" s="215">
        <v>4</v>
      </c>
      <c r="I243" s="216">
        <v>911</v>
      </c>
      <c r="J243" s="216">
        <f>ROUND(I243*H243,2)</f>
        <v>3644</v>
      </c>
      <c r="K243" s="217"/>
      <c r="L243" s="37"/>
      <c r="M243" s="218" t="s">
        <v>1</v>
      </c>
      <c r="N243" s="219" t="s">
        <v>43</v>
      </c>
      <c r="O243" s="220">
        <v>0</v>
      </c>
      <c r="P243" s="220">
        <f>O243*H243</f>
        <v>0</v>
      </c>
      <c r="Q243" s="220">
        <v>0</v>
      </c>
      <c r="R243" s="220">
        <f>Q243*H243</f>
        <v>0</v>
      </c>
      <c r="S243" s="220">
        <v>0</v>
      </c>
      <c r="T243" s="221">
        <f>S243*H243</f>
        <v>0</v>
      </c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R243" s="222" t="s">
        <v>370</v>
      </c>
      <c r="AT243" s="222" t="s">
        <v>188</v>
      </c>
      <c r="AU243" s="222" t="s">
        <v>88</v>
      </c>
      <c r="AY243" s="16" t="s">
        <v>187</v>
      </c>
      <c r="BE243" s="223">
        <f>IF(N243="základní",J243,0)</f>
        <v>3644</v>
      </c>
      <c r="BF243" s="223">
        <f>IF(N243="snížená",J243,0)</f>
        <v>0</v>
      </c>
      <c r="BG243" s="223">
        <f>IF(N243="zákl. přenesená",J243,0)</f>
        <v>0</v>
      </c>
      <c r="BH243" s="223">
        <f>IF(N243="sníž. přenesená",J243,0)</f>
        <v>0</v>
      </c>
      <c r="BI243" s="223">
        <f>IF(N243="nulová",J243,0)</f>
        <v>0</v>
      </c>
      <c r="BJ243" s="16" t="s">
        <v>86</v>
      </c>
      <c r="BK243" s="223">
        <f>ROUND(I243*H243,2)</f>
        <v>3644</v>
      </c>
      <c r="BL243" s="16" t="s">
        <v>370</v>
      </c>
      <c r="BM243" s="222" t="s">
        <v>1345</v>
      </c>
    </row>
    <row r="244" s="12" customFormat="1">
      <c r="A244" s="12"/>
      <c r="B244" s="232"/>
      <c r="C244" s="233"/>
      <c r="D244" s="224" t="s">
        <v>226</v>
      </c>
      <c r="E244" s="241" t="s">
        <v>1</v>
      </c>
      <c r="F244" s="234" t="s">
        <v>1346</v>
      </c>
      <c r="G244" s="233"/>
      <c r="H244" s="235">
        <v>4</v>
      </c>
      <c r="I244" s="233"/>
      <c r="J244" s="233"/>
      <c r="K244" s="233"/>
      <c r="L244" s="236"/>
      <c r="M244" s="237"/>
      <c r="N244" s="238"/>
      <c r="O244" s="238"/>
      <c r="P244" s="238"/>
      <c r="Q244" s="238"/>
      <c r="R244" s="238"/>
      <c r="S244" s="238"/>
      <c r="T244" s="239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T244" s="240" t="s">
        <v>226</v>
      </c>
      <c r="AU244" s="240" t="s">
        <v>88</v>
      </c>
      <c r="AV244" s="12" t="s">
        <v>88</v>
      </c>
      <c r="AW244" s="12" t="s">
        <v>32</v>
      </c>
      <c r="AX244" s="12" t="s">
        <v>78</v>
      </c>
      <c r="AY244" s="240" t="s">
        <v>187</v>
      </c>
    </row>
    <row r="245" s="14" customFormat="1">
      <c r="A245" s="14"/>
      <c r="B245" s="253"/>
      <c r="C245" s="254"/>
      <c r="D245" s="224" t="s">
        <v>226</v>
      </c>
      <c r="E245" s="255" t="s">
        <v>1</v>
      </c>
      <c r="F245" s="256" t="s">
        <v>328</v>
      </c>
      <c r="G245" s="254"/>
      <c r="H245" s="257">
        <v>4</v>
      </c>
      <c r="I245" s="254"/>
      <c r="J245" s="254"/>
      <c r="K245" s="254"/>
      <c r="L245" s="258"/>
      <c r="M245" s="259"/>
      <c r="N245" s="260"/>
      <c r="O245" s="260"/>
      <c r="P245" s="260"/>
      <c r="Q245" s="260"/>
      <c r="R245" s="260"/>
      <c r="S245" s="260"/>
      <c r="T245" s="261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62" t="s">
        <v>226</v>
      </c>
      <c r="AU245" s="262" t="s">
        <v>88</v>
      </c>
      <c r="AV245" s="14" t="s">
        <v>204</v>
      </c>
      <c r="AW245" s="14" t="s">
        <v>32</v>
      </c>
      <c r="AX245" s="14" t="s">
        <v>86</v>
      </c>
      <c r="AY245" s="262" t="s">
        <v>187</v>
      </c>
    </row>
    <row r="246" s="2" customFormat="1" ht="16.5" customHeight="1">
      <c r="A246" s="31"/>
      <c r="B246" s="32"/>
      <c r="C246" s="211" t="s">
        <v>885</v>
      </c>
      <c r="D246" s="211" t="s">
        <v>188</v>
      </c>
      <c r="E246" s="212" t="s">
        <v>1347</v>
      </c>
      <c r="F246" s="213" t="s">
        <v>1348</v>
      </c>
      <c r="G246" s="214" t="s">
        <v>237</v>
      </c>
      <c r="H246" s="215">
        <v>59</v>
      </c>
      <c r="I246" s="216">
        <v>1200</v>
      </c>
      <c r="J246" s="216">
        <f>ROUND(I246*H246,2)</f>
        <v>70800</v>
      </c>
      <c r="K246" s="217"/>
      <c r="L246" s="37"/>
      <c r="M246" s="218" t="s">
        <v>1</v>
      </c>
      <c r="N246" s="219" t="s">
        <v>43</v>
      </c>
      <c r="O246" s="220">
        <v>0</v>
      </c>
      <c r="P246" s="220">
        <f>O246*H246</f>
        <v>0</v>
      </c>
      <c r="Q246" s="220">
        <v>0</v>
      </c>
      <c r="R246" s="220">
        <f>Q246*H246</f>
        <v>0</v>
      </c>
      <c r="S246" s="220">
        <v>0</v>
      </c>
      <c r="T246" s="221">
        <f>S246*H246</f>
        <v>0</v>
      </c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R246" s="222" t="s">
        <v>370</v>
      </c>
      <c r="AT246" s="222" t="s">
        <v>188</v>
      </c>
      <c r="AU246" s="222" t="s">
        <v>88</v>
      </c>
      <c r="AY246" s="16" t="s">
        <v>187</v>
      </c>
      <c r="BE246" s="223">
        <f>IF(N246="základní",J246,0)</f>
        <v>70800</v>
      </c>
      <c r="BF246" s="223">
        <f>IF(N246="snížená",J246,0)</f>
        <v>0</v>
      </c>
      <c r="BG246" s="223">
        <f>IF(N246="zákl. přenesená",J246,0)</f>
        <v>0</v>
      </c>
      <c r="BH246" s="223">
        <f>IF(N246="sníž. přenesená",J246,0)</f>
        <v>0</v>
      </c>
      <c r="BI246" s="223">
        <f>IF(N246="nulová",J246,0)</f>
        <v>0</v>
      </c>
      <c r="BJ246" s="16" t="s">
        <v>86</v>
      </c>
      <c r="BK246" s="223">
        <f>ROUND(I246*H246,2)</f>
        <v>70800</v>
      </c>
      <c r="BL246" s="16" t="s">
        <v>370</v>
      </c>
      <c r="BM246" s="222" t="s">
        <v>1349</v>
      </c>
    </row>
    <row r="247" s="12" customFormat="1">
      <c r="A247" s="12"/>
      <c r="B247" s="232"/>
      <c r="C247" s="233"/>
      <c r="D247" s="224" t="s">
        <v>226</v>
      </c>
      <c r="E247" s="241" t="s">
        <v>1</v>
      </c>
      <c r="F247" s="234" t="s">
        <v>1350</v>
      </c>
      <c r="G247" s="233"/>
      <c r="H247" s="235">
        <v>2</v>
      </c>
      <c r="I247" s="233"/>
      <c r="J247" s="233"/>
      <c r="K247" s="233"/>
      <c r="L247" s="236"/>
      <c r="M247" s="237"/>
      <c r="N247" s="238"/>
      <c r="O247" s="238"/>
      <c r="P247" s="238"/>
      <c r="Q247" s="238"/>
      <c r="R247" s="238"/>
      <c r="S247" s="238"/>
      <c r="T247" s="239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T247" s="240" t="s">
        <v>226</v>
      </c>
      <c r="AU247" s="240" t="s">
        <v>88</v>
      </c>
      <c r="AV247" s="12" t="s">
        <v>88</v>
      </c>
      <c r="AW247" s="12" t="s">
        <v>32</v>
      </c>
      <c r="AX247" s="12" t="s">
        <v>78</v>
      </c>
      <c r="AY247" s="240" t="s">
        <v>187</v>
      </c>
    </row>
    <row r="248" s="12" customFormat="1">
      <c r="A248" s="12"/>
      <c r="B248" s="232"/>
      <c r="C248" s="233"/>
      <c r="D248" s="224" t="s">
        <v>226</v>
      </c>
      <c r="E248" s="241" t="s">
        <v>1</v>
      </c>
      <c r="F248" s="234" t="s">
        <v>1351</v>
      </c>
      <c r="G248" s="233"/>
      <c r="H248" s="235">
        <v>57</v>
      </c>
      <c r="I248" s="233"/>
      <c r="J248" s="233"/>
      <c r="K248" s="233"/>
      <c r="L248" s="236"/>
      <c r="M248" s="237"/>
      <c r="N248" s="238"/>
      <c r="O248" s="238"/>
      <c r="P248" s="238"/>
      <c r="Q248" s="238"/>
      <c r="R248" s="238"/>
      <c r="S248" s="238"/>
      <c r="T248" s="239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T248" s="240" t="s">
        <v>226</v>
      </c>
      <c r="AU248" s="240" t="s">
        <v>88</v>
      </c>
      <c r="AV248" s="12" t="s">
        <v>88</v>
      </c>
      <c r="AW248" s="12" t="s">
        <v>32</v>
      </c>
      <c r="AX248" s="12" t="s">
        <v>78</v>
      </c>
      <c r="AY248" s="240" t="s">
        <v>187</v>
      </c>
    </row>
    <row r="249" s="14" customFormat="1">
      <c r="A249" s="14"/>
      <c r="B249" s="253"/>
      <c r="C249" s="254"/>
      <c r="D249" s="224" t="s">
        <v>226</v>
      </c>
      <c r="E249" s="255" t="s">
        <v>1</v>
      </c>
      <c r="F249" s="256" t="s">
        <v>328</v>
      </c>
      <c r="G249" s="254"/>
      <c r="H249" s="257">
        <v>59</v>
      </c>
      <c r="I249" s="254"/>
      <c r="J249" s="254"/>
      <c r="K249" s="254"/>
      <c r="L249" s="258"/>
      <c r="M249" s="259"/>
      <c r="N249" s="260"/>
      <c r="O249" s="260"/>
      <c r="P249" s="260"/>
      <c r="Q249" s="260"/>
      <c r="R249" s="260"/>
      <c r="S249" s="260"/>
      <c r="T249" s="261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62" t="s">
        <v>226</v>
      </c>
      <c r="AU249" s="262" t="s">
        <v>88</v>
      </c>
      <c r="AV249" s="14" t="s">
        <v>204</v>
      </c>
      <c r="AW249" s="14" t="s">
        <v>32</v>
      </c>
      <c r="AX249" s="14" t="s">
        <v>86</v>
      </c>
      <c r="AY249" s="262" t="s">
        <v>187</v>
      </c>
    </row>
    <row r="250" s="2" customFormat="1" ht="16.5" customHeight="1">
      <c r="A250" s="31"/>
      <c r="B250" s="32"/>
      <c r="C250" s="211" t="s">
        <v>889</v>
      </c>
      <c r="D250" s="211" t="s">
        <v>188</v>
      </c>
      <c r="E250" s="212" t="s">
        <v>1352</v>
      </c>
      <c r="F250" s="213" t="s">
        <v>1353</v>
      </c>
      <c r="G250" s="214" t="s">
        <v>237</v>
      </c>
      <c r="H250" s="215">
        <v>27</v>
      </c>
      <c r="I250" s="216">
        <v>1680</v>
      </c>
      <c r="J250" s="216">
        <f>ROUND(I250*H250,2)</f>
        <v>45360</v>
      </c>
      <c r="K250" s="217"/>
      <c r="L250" s="37"/>
      <c r="M250" s="218" t="s">
        <v>1</v>
      </c>
      <c r="N250" s="219" t="s">
        <v>43</v>
      </c>
      <c r="O250" s="220">
        <v>0</v>
      </c>
      <c r="P250" s="220">
        <f>O250*H250</f>
        <v>0</v>
      </c>
      <c r="Q250" s="220">
        <v>0</v>
      </c>
      <c r="R250" s="220">
        <f>Q250*H250</f>
        <v>0</v>
      </c>
      <c r="S250" s="220">
        <v>0</v>
      </c>
      <c r="T250" s="221">
        <f>S250*H250</f>
        <v>0</v>
      </c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R250" s="222" t="s">
        <v>370</v>
      </c>
      <c r="AT250" s="222" t="s">
        <v>188</v>
      </c>
      <c r="AU250" s="222" t="s">
        <v>88</v>
      </c>
      <c r="AY250" s="16" t="s">
        <v>187</v>
      </c>
      <c r="BE250" s="223">
        <f>IF(N250="základní",J250,0)</f>
        <v>45360</v>
      </c>
      <c r="BF250" s="223">
        <f>IF(N250="snížená",J250,0)</f>
        <v>0</v>
      </c>
      <c r="BG250" s="223">
        <f>IF(N250="zákl. přenesená",J250,0)</f>
        <v>0</v>
      </c>
      <c r="BH250" s="223">
        <f>IF(N250="sníž. přenesená",J250,0)</f>
        <v>0</v>
      </c>
      <c r="BI250" s="223">
        <f>IF(N250="nulová",J250,0)</f>
        <v>0</v>
      </c>
      <c r="BJ250" s="16" t="s">
        <v>86</v>
      </c>
      <c r="BK250" s="223">
        <f>ROUND(I250*H250,2)</f>
        <v>45360</v>
      </c>
      <c r="BL250" s="16" t="s">
        <v>370</v>
      </c>
      <c r="BM250" s="222" t="s">
        <v>1354</v>
      </c>
    </row>
    <row r="251" s="12" customFormat="1">
      <c r="A251" s="12"/>
      <c r="B251" s="232"/>
      <c r="C251" s="233"/>
      <c r="D251" s="224" t="s">
        <v>226</v>
      </c>
      <c r="E251" s="241" t="s">
        <v>1</v>
      </c>
      <c r="F251" s="234" t="s">
        <v>1355</v>
      </c>
      <c r="G251" s="233"/>
      <c r="H251" s="235">
        <v>27</v>
      </c>
      <c r="I251" s="233"/>
      <c r="J251" s="233"/>
      <c r="K251" s="233"/>
      <c r="L251" s="236"/>
      <c r="M251" s="237"/>
      <c r="N251" s="238"/>
      <c r="O251" s="238"/>
      <c r="P251" s="238"/>
      <c r="Q251" s="238"/>
      <c r="R251" s="238"/>
      <c r="S251" s="238"/>
      <c r="T251" s="239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T251" s="240" t="s">
        <v>226</v>
      </c>
      <c r="AU251" s="240" t="s">
        <v>88</v>
      </c>
      <c r="AV251" s="12" t="s">
        <v>88</v>
      </c>
      <c r="AW251" s="12" t="s">
        <v>32</v>
      </c>
      <c r="AX251" s="12" t="s">
        <v>78</v>
      </c>
      <c r="AY251" s="240" t="s">
        <v>187</v>
      </c>
    </row>
    <row r="252" s="14" customFormat="1">
      <c r="A252" s="14"/>
      <c r="B252" s="253"/>
      <c r="C252" s="254"/>
      <c r="D252" s="224" t="s">
        <v>226</v>
      </c>
      <c r="E252" s="255" t="s">
        <v>1</v>
      </c>
      <c r="F252" s="256" t="s">
        <v>328</v>
      </c>
      <c r="G252" s="254"/>
      <c r="H252" s="257">
        <v>27</v>
      </c>
      <c r="I252" s="254"/>
      <c r="J252" s="254"/>
      <c r="K252" s="254"/>
      <c r="L252" s="258"/>
      <c r="M252" s="259"/>
      <c r="N252" s="260"/>
      <c r="O252" s="260"/>
      <c r="P252" s="260"/>
      <c r="Q252" s="260"/>
      <c r="R252" s="260"/>
      <c r="S252" s="260"/>
      <c r="T252" s="261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62" t="s">
        <v>226</v>
      </c>
      <c r="AU252" s="262" t="s">
        <v>88</v>
      </c>
      <c r="AV252" s="14" t="s">
        <v>204</v>
      </c>
      <c r="AW252" s="14" t="s">
        <v>32</v>
      </c>
      <c r="AX252" s="14" t="s">
        <v>86</v>
      </c>
      <c r="AY252" s="262" t="s">
        <v>187</v>
      </c>
    </row>
    <row r="253" s="2" customFormat="1" ht="16.5" customHeight="1">
      <c r="A253" s="31"/>
      <c r="B253" s="32"/>
      <c r="C253" s="263" t="s">
        <v>893</v>
      </c>
      <c r="D253" s="263" t="s">
        <v>461</v>
      </c>
      <c r="E253" s="264" t="s">
        <v>1356</v>
      </c>
      <c r="F253" s="265" t="s">
        <v>1357</v>
      </c>
      <c r="G253" s="266" t="s">
        <v>401</v>
      </c>
      <c r="H253" s="267">
        <v>3</v>
      </c>
      <c r="I253" s="268">
        <v>2320</v>
      </c>
      <c r="J253" s="268">
        <f>ROUND(I253*H253,2)</f>
        <v>6960</v>
      </c>
      <c r="K253" s="269"/>
      <c r="L253" s="270"/>
      <c r="M253" s="271" t="s">
        <v>1</v>
      </c>
      <c r="N253" s="272" t="s">
        <v>43</v>
      </c>
      <c r="O253" s="220">
        <v>0</v>
      </c>
      <c r="P253" s="220">
        <f>O253*H253</f>
        <v>0</v>
      </c>
      <c r="Q253" s="220">
        <v>0</v>
      </c>
      <c r="R253" s="220">
        <f>Q253*H253</f>
        <v>0</v>
      </c>
      <c r="S253" s="220">
        <v>0</v>
      </c>
      <c r="T253" s="221">
        <f>S253*H253</f>
        <v>0</v>
      </c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R253" s="222" t="s">
        <v>659</v>
      </c>
      <c r="AT253" s="222" t="s">
        <v>461</v>
      </c>
      <c r="AU253" s="222" t="s">
        <v>88</v>
      </c>
      <c r="AY253" s="16" t="s">
        <v>187</v>
      </c>
      <c r="BE253" s="223">
        <f>IF(N253="základní",J253,0)</f>
        <v>6960</v>
      </c>
      <c r="BF253" s="223">
        <f>IF(N253="snížená",J253,0)</f>
        <v>0</v>
      </c>
      <c r="BG253" s="223">
        <f>IF(N253="zákl. přenesená",J253,0)</f>
        <v>0</v>
      </c>
      <c r="BH253" s="223">
        <f>IF(N253="sníž. přenesená",J253,0)</f>
        <v>0</v>
      </c>
      <c r="BI253" s="223">
        <f>IF(N253="nulová",J253,0)</f>
        <v>0</v>
      </c>
      <c r="BJ253" s="16" t="s">
        <v>86</v>
      </c>
      <c r="BK253" s="223">
        <f>ROUND(I253*H253,2)</f>
        <v>6960</v>
      </c>
      <c r="BL253" s="16" t="s">
        <v>370</v>
      </c>
      <c r="BM253" s="222" t="s">
        <v>1358</v>
      </c>
    </row>
    <row r="254" s="2" customFormat="1" ht="16.5" customHeight="1">
      <c r="A254" s="31"/>
      <c r="B254" s="32"/>
      <c r="C254" s="211" t="s">
        <v>1359</v>
      </c>
      <c r="D254" s="211" t="s">
        <v>188</v>
      </c>
      <c r="E254" s="212" t="s">
        <v>1360</v>
      </c>
      <c r="F254" s="213" t="s">
        <v>1361</v>
      </c>
      <c r="G254" s="214" t="s">
        <v>401</v>
      </c>
      <c r="H254" s="215">
        <v>1</v>
      </c>
      <c r="I254" s="216">
        <v>1390</v>
      </c>
      <c r="J254" s="216">
        <f>ROUND(I254*H254,2)</f>
        <v>1390</v>
      </c>
      <c r="K254" s="217"/>
      <c r="L254" s="37"/>
      <c r="M254" s="218" t="s">
        <v>1</v>
      </c>
      <c r="N254" s="219" t="s">
        <v>43</v>
      </c>
      <c r="O254" s="220">
        <v>0</v>
      </c>
      <c r="P254" s="220">
        <f>O254*H254</f>
        <v>0</v>
      </c>
      <c r="Q254" s="220">
        <v>0</v>
      </c>
      <c r="R254" s="220">
        <f>Q254*H254</f>
        <v>0</v>
      </c>
      <c r="S254" s="220">
        <v>0</v>
      </c>
      <c r="T254" s="221">
        <f>S254*H254</f>
        <v>0</v>
      </c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R254" s="222" t="s">
        <v>370</v>
      </c>
      <c r="AT254" s="222" t="s">
        <v>188</v>
      </c>
      <c r="AU254" s="222" t="s">
        <v>88</v>
      </c>
      <c r="AY254" s="16" t="s">
        <v>187</v>
      </c>
      <c r="BE254" s="223">
        <f>IF(N254="základní",J254,0)</f>
        <v>1390</v>
      </c>
      <c r="BF254" s="223">
        <f>IF(N254="snížená",J254,0)</f>
        <v>0</v>
      </c>
      <c r="BG254" s="223">
        <f>IF(N254="zákl. přenesená",J254,0)</f>
        <v>0</v>
      </c>
      <c r="BH254" s="223">
        <f>IF(N254="sníž. přenesená",J254,0)</f>
        <v>0</v>
      </c>
      <c r="BI254" s="223">
        <f>IF(N254="nulová",J254,0)</f>
        <v>0</v>
      </c>
      <c r="BJ254" s="16" t="s">
        <v>86</v>
      </c>
      <c r="BK254" s="223">
        <f>ROUND(I254*H254,2)</f>
        <v>1390</v>
      </c>
      <c r="BL254" s="16" t="s">
        <v>370</v>
      </c>
      <c r="BM254" s="222" t="s">
        <v>1362</v>
      </c>
    </row>
    <row r="255" s="2" customFormat="1" ht="21.75" customHeight="1">
      <c r="A255" s="31"/>
      <c r="B255" s="32"/>
      <c r="C255" s="211" t="s">
        <v>1268</v>
      </c>
      <c r="D255" s="211" t="s">
        <v>188</v>
      </c>
      <c r="E255" s="212" t="s">
        <v>1363</v>
      </c>
      <c r="F255" s="213" t="s">
        <v>1364</v>
      </c>
      <c r="G255" s="214" t="s">
        <v>401</v>
      </c>
      <c r="H255" s="215">
        <v>5</v>
      </c>
      <c r="I255" s="216">
        <v>2220</v>
      </c>
      <c r="J255" s="216">
        <f>ROUND(I255*H255,2)</f>
        <v>11100</v>
      </c>
      <c r="K255" s="217"/>
      <c r="L255" s="37"/>
      <c r="M255" s="218" t="s">
        <v>1</v>
      </c>
      <c r="N255" s="219" t="s">
        <v>43</v>
      </c>
      <c r="O255" s="220">
        <v>0</v>
      </c>
      <c r="P255" s="220">
        <f>O255*H255</f>
        <v>0</v>
      </c>
      <c r="Q255" s="220">
        <v>0</v>
      </c>
      <c r="R255" s="220">
        <f>Q255*H255</f>
        <v>0</v>
      </c>
      <c r="S255" s="220">
        <v>0</v>
      </c>
      <c r="T255" s="221">
        <f>S255*H255</f>
        <v>0</v>
      </c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R255" s="222" t="s">
        <v>370</v>
      </c>
      <c r="AT255" s="222" t="s">
        <v>188</v>
      </c>
      <c r="AU255" s="222" t="s">
        <v>88</v>
      </c>
      <c r="AY255" s="16" t="s">
        <v>187</v>
      </c>
      <c r="BE255" s="223">
        <f>IF(N255="základní",J255,0)</f>
        <v>11100</v>
      </c>
      <c r="BF255" s="223">
        <f>IF(N255="snížená",J255,0)</f>
        <v>0</v>
      </c>
      <c r="BG255" s="223">
        <f>IF(N255="zákl. přenesená",J255,0)</f>
        <v>0</v>
      </c>
      <c r="BH255" s="223">
        <f>IF(N255="sníž. přenesená",J255,0)</f>
        <v>0</v>
      </c>
      <c r="BI255" s="223">
        <f>IF(N255="nulová",J255,0)</f>
        <v>0</v>
      </c>
      <c r="BJ255" s="16" t="s">
        <v>86</v>
      </c>
      <c r="BK255" s="223">
        <f>ROUND(I255*H255,2)</f>
        <v>11100</v>
      </c>
      <c r="BL255" s="16" t="s">
        <v>370</v>
      </c>
      <c r="BM255" s="222" t="s">
        <v>1365</v>
      </c>
    </row>
    <row r="256" s="12" customFormat="1">
      <c r="A256" s="12"/>
      <c r="B256" s="232"/>
      <c r="C256" s="233"/>
      <c r="D256" s="224" t="s">
        <v>226</v>
      </c>
      <c r="E256" s="241" t="s">
        <v>1</v>
      </c>
      <c r="F256" s="234" t="s">
        <v>1366</v>
      </c>
      <c r="G256" s="233"/>
      <c r="H256" s="235">
        <v>5</v>
      </c>
      <c r="I256" s="233"/>
      <c r="J256" s="233"/>
      <c r="K256" s="233"/>
      <c r="L256" s="236"/>
      <c r="M256" s="237"/>
      <c r="N256" s="238"/>
      <c r="O256" s="238"/>
      <c r="P256" s="238"/>
      <c r="Q256" s="238"/>
      <c r="R256" s="238"/>
      <c r="S256" s="238"/>
      <c r="T256" s="239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T256" s="240" t="s">
        <v>226</v>
      </c>
      <c r="AU256" s="240" t="s">
        <v>88</v>
      </c>
      <c r="AV256" s="12" t="s">
        <v>88</v>
      </c>
      <c r="AW256" s="12" t="s">
        <v>32</v>
      </c>
      <c r="AX256" s="12" t="s">
        <v>78</v>
      </c>
      <c r="AY256" s="240" t="s">
        <v>187</v>
      </c>
    </row>
    <row r="257" s="14" customFormat="1">
      <c r="A257" s="14"/>
      <c r="B257" s="253"/>
      <c r="C257" s="254"/>
      <c r="D257" s="224" t="s">
        <v>226</v>
      </c>
      <c r="E257" s="255" t="s">
        <v>1</v>
      </c>
      <c r="F257" s="256" t="s">
        <v>328</v>
      </c>
      <c r="G257" s="254"/>
      <c r="H257" s="257">
        <v>5</v>
      </c>
      <c r="I257" s="254"/>
      <c r="J257" s="254"/>
      <c r="K257" s="254"/>
      <c r="L257" s="258"/>
      <c r="M257" s="259"/>
      <c r="N257" s="260"/>
      <c r="O257" s="260"/>
      <c r="P257" s="260"/>
      <c r="Q257" s="260"/>
      <c r="R257" s="260"/>
      <c r="S257" s="260"/>
      <c r="T257" s="261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62" t="s">
        <v>226</v>
      </c>
      <c r="AU257" s="262" t="s">
        <v>88</v>
      </c>
      <c r="AV257" s="14" t="s">
        <v>204</v>
      </c>
      <c r="AW257" s="14" t="s">
        <v>32</v>
      </c>
      <c r="AX257" s="14" t="s">
        <v>86</v>
      </c>
      <c r="AY257" s="262" t="s">
        <v>187</v>
      </c>
    </row>
    <row r="258" s="2" customFormat="1" ht="16.5" customHeight="1">
      <c r="A258" s="31"/>
      <c r="B258" s="32"/>
      <c r="C258" s="211" t="s">
        <v>1367</v>
      </c>
      <c r="D258" s="211" t="s">
        <v>188</v>
      </c>
      <c r="E258" s="212" t="s">
        <v>1368</v>
      </c>
      <c r="F258" s="213" t="s">
        <v>1369</v>
      </c>
      <c r="G258" s="214" t="s">
        <v>401</v>
      </c>
      <c r="H258" s="215">
        <v>1</v>
      </c>
      <c r="I258" s="216">
        <v>6110</v>
      </c>
      <c r="J258" s="216">
        <f>ROUND(I258*H258,2)</f>
        <v>6110</v>
      </c>
      <c r="K258" s="217"/>
      <c r="L258" s="37"/>
      <c r="M258" s="218" t="s">
        <v>1</v>
      </c>
      <c r="N258" s="219" t="s">
        <v>43</v>
      </c>
      <c r="O258" s="220">
        <v>0</v>
      </c>
      <c r="P258" s="220">
        <f>O258*H258</f>
        <v>0</v>
      </c>
      <c r="Q258" s="220">
        <v>0</v>
      </c>
      <c r="R258" s="220">
        <f>Q258*H258</f>
        <v>0</v>
      </c>
      <c r="S258" s="220">
        <v>0</v>
      </c>
      <c r="T258" s="221">
        <f>S258*H258</f>
        <v>0</v>
      </c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R258" s="222" t="s">
        <v>370</v>
      </c>
      <c r="AT258" s="222" t="s">
        <v>188</v>
      </c>
      <c r="AU258" s="222" t="s">
        <v>88</v>
      </c>
      <c r="AY258" s="16" t="s">
        <v>187</v>
      </c>
      <c r="BE258" s="223">
        <f>IF(N258="základní",J258,0)</f>
        <v>6110</v>
      </c>
      <c r="BF258" s="223">
        <f>IF(N258="snížená",J258,0)</f>
        <v>0</v>
      </c>
      <c r="BG258" s="223">
        <f>IF(N258="zákl. přenesená",J258,0)</f>
        <v>0</v>
      </c>
      <c r="BH258" s="223">
        <f>IF(N258="sníž. přenesená",J258,0)</f>
        <v>0</v>
      </c>
      <c r="BI258" s="223">
        <f>IF(N258="nulová",J258,0)</f>
        <v>0</v>
      </c>
      <c r="BJ258" s="16" t="s">
        <v>86</v>
      </c>
      <c r="BK258" s="223">
        <f>ROUND(I258*H258,2)</f>
        <v>6110</v>
      </c>
      <c r="BL258" s="16" t="s">
        <v>370</v>
      </c>
      <c r="BM258" s="222" t="s">
        <v>1370</v>
      </c>
    </row>
    <row r="259" s="2" customFormat="1" ht="16.5" customHeight="1">
      <c r="A259" s="31"/>
      <c r="B259" s="32"/>
      <c r="C259" s="211" t="s">
        <v>1271</v>
      </c>
      <c r="D259" s="211" t="s">
        <v>188</v>
      </c>
      <c r="E259" s="212" t="s">
        <v>1371</v>
      </c>
      <c r="F259" s="213" t="s">
        <v>1372</v>
      </c>
      <c r="G259" s="214" t="s">
        <v>401</v>
      </c>
      <c r="H259" s="215">
        <v>8</v>
      </c>
      <c r="I259" s="216">
        <v>6690</v>
      </c>
      <c r="J259" s="216">
        <f>ROUND(I259*H259,2)</f>
        <v>53520</v>
      </c>
      <c r="K259" s="217"/>
      <c r="L259" s="37"/>
      <c r="M259" s="218" t="s">
        <v>1</v>
      </c>
      <c r="N259" s="219" t="s">
        <v>43</v>
      </c>
      <c r="O259" s="220">
        <v>0</v>
      </c>
      <c r="P259" s="220">
        <f>O259*H259</f>
        <v>0</v>
      </c>
      <c r="Q259" s="220">
        <v>0</v>
      </c>
      <c r="R259" s="220">
        <f>Q259*H259</f>
        <v>0</v>
      </c>
      <c r="S259" s="220">
        <v>0</v>
      </c>
      <c r="T259" s="221">
        <f>S259*H259</f>
        <v>0</v>
      </c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R259" s="222" t="s">
        <v>370</v>
      </c>
      <c r="AT259" s="222" t="s">
        <v>188</v>
      </c>
      <c r="AU259" s="222" t="s">
        <v>88</v>
      </c>
      <c r="AY259" s="16" t="s">
        <v>187</v>
      </c>
      <c r="BE259" s="223">
        <f>IF(N259="základní",J259,0)</f>
        <v>53520</v>
      </c>
      <c r="BF259" s="223">
        <f>IF(N259="snížená",J259,0)</f>
        <v>0</v>
      </c>
      <c r="BG259" s="223">
        <f>IF(N259="zákl. přenesená",J259,0)</f>
        <v>0</v>
      </c>
      <c r="BH259" s="223">
        <f>IF(N259="sníž. přenesená",J259,0)</f>
        <v>0</v>
      </c>
      <c r="BI259" s="223">
        <f>IF(N259="nulová",J259,0)</f>
        <v>0</v>
      </c>
      <c r="BJ259" s="16" t="s">
        <v>86</v>
      </c>
      <c r="BK259" s="223">
        <f>ROUND(I259*H259,2)</f>
        <v>53520</v>
      </c>
      <c r="BL259" s="16" t="s">
        <v>370</v>
      </c>
      <c r="BM259" s="222" t="s">
        <v>1373</v>
      </c>
    </row>
    <row r="260" s="2" customFormat="1" ht="16.5" customHeight="1">
      <c r="A260" s="31"/>
      <c r="B260" s="32"/>
      <c r="C260" s="211" t="s">
        <v>1374</v>
      </c>
      <c r="D260" s="211" t="s">
        <v>188</v>
      </c>
      <c r="E260" s="212" t="s">
        <v>1375</v>
      </c>
      <c r="F260" s="213" t="s">
        <v>1376</v>
      </c>
      <c r="G260" s="214" t="s">
        <v>401</v>
      </c>
      <c r="H260" s="215">
        <v>2</v>
      </c>
      <c r="I260" s="216">
        <v>2120</v>
      </c>
      <c r="J260" s="216">
        <f>ROUND(I260*H260,2)</f>
        <v>4240</v>
      </c>
      <c r="K260" s="217"/>
      <c r="L260" s="37"/>
      <c r="M260" s="218" t="s">
        <v>1</v>
      </c>
      <c r="N260" s="219" t="s">
        <v>43</v>
      </c>
      <c r="O260" s="220">
        <v>0</v>
      </c>
      <c r="P260" s="220">
        <f>O260*H260</f>
        <v>0</v>
      </c>
      <c r="Q260" s="220">
        <v>0</v>
      </c>
      <c r="R260" s="220">
        <f>Q260*H260</f>
        <v>0</v>
      </c>
      <c r="S260" s="220">
        <v>0</v>
      </c>
      <c r="T260" s="221">
        <f>S260*H260</f>
        <v>0</v>
      </c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R260" s="222" t="s">
        <v>370</v>
      </c>
      <c r="AT260" s="222" t="s">
        <v>188</v>
      </c>
      <c r="AU260" s="222" t="s">
        <v>88</v>
      </c>
      <c r="AY260" s="16" t="s">
        <v>187</v>
      </c>
      <c r="BE260" s="223">
        <f>IF(N260="základní",J260,0)</f>
        <v>4240</v>
      </c>
      <c r="BF260" s="223">
        <f>IF(N260="snížená",J260,0)</f>
        <v>0</v>
      </c>
      <c r="BG260" s="223">
        <f>IF(N260="zákl. přenesená",J260,0)</f>
        <v>0</v>
      </c>
      <c r="BH260" s="223">
        <f>IF(N260="sníž. přenesená",J260,0)</f>
        <v>0</v>
      </c>
      <c r="BI260" s="223">
        <f>IF(N260="nulová",J260,0)</f>
        <v>0</v>
      </c>
      <c r="BJ260" s="16" t="s">
        <v>86</v>
      </c>
      <c r="BK260" s="223">
        <f>ROUND(I260*H260,2)</f>
        <v>4240</v>
      </c>
      <c r="BL260" s="16" t="s">
        <v>370</v>
      </c>
      <c r="BM260" s="222" t="s">
        <v>1377</v>
      </c>
    </row>
    <row r="261" s="2" customFormat="1" ht="16.5" customHeight="1">
      <c r="A261" s="31"/>
      <c r="B261" s="32"/>
      <c r="C261" s="263" t="s">
        <v>1275</v>
      </c>
      <c r="D261" s="263" t="s">
        <v>461</v>
      </c>
      <c r="E261" s="264" t="s">
        <v>1378</v>
      </c>
      <c r="F261" s="265" t="s">
        <v>1379</v>
      </c>
      <c r="G261" s="266" t="s">
        <v>401</v>
      </c>
      <c r="H261" s="267">
        <v>2</v>
      </c>
      <c r="I261" s="268">
        <v>4640</v>
      </c>
      <c r="J261" s="268">
        <f>ROUND(I261*H261,2)</f>
        <v>9280</v>
      </c>
      <c r="K261" s="269"/>
      <c r="L261" s="270"/>
      <c r="M261" s="271" t="s">
        <v>1</v>
      </c>
      <c r="N261" s="272" t="s">
        <v>43</v>
      </c>
      <c r="O261" s="220">
        <v>0</v>
      </c>
      <c r="P261" s="220">
        <f>O261*H261</f>
        <v>0</v>
      </c>
      <c r="Q261" s="220">
        <v>0</v>
      </c>
      <c r="R261" s="220">
        <f>Q261*H261</f>
        <v>0</v>
      </c>
      <c r="S261" s="220">
        <v>0</v>
      </c>
      <c r="T261" s="221">
        <f>S261*H261</f>
        <v>0</v>
      </c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R261" s="222" t="s">
        <v>659</v>
      </c>
      <c r="AT261" s="222" t="s">
        <v>461</v>
      </c>
      <c r="AU261" s="222" t="s">
        <v>88</v>
      </c>
      <c r="AY261" s="16" t="s">
        <v>187</v>
      </c>
      <c r="BE261" s="223">
        <f>IF(N261="základní",J261,0)</f>
        <v>9280</v>
      </c>
      <c r="BF261" s="223">
        <f>IF(N261="snížená",J261,0)</f>
        <v>0</v>
      </c>
      <c r="BG261" s="223">
        <f>IF(N261="zákl. přenesená",J261,0)</f>
        <v>0</v>
      </c>
      <c r="BH261" s="223">
        <f>IF(N261="sníž. přenesená",J261,0)</f>
        <v>0</v>
      </c>
      <c r="BI261" s="223">
        <f>IF(N261="nulová",J261,0)</f>
        <v>0</v>
      </c>
      <c r="BJ261" s="16" t="s">
        <v>86</v>
      </c>
      <c r="BK261" s="223">
        <f>ROUND(I261*H261,2)</f>
        <v>9280</v>
      </c>
      <c r="BL261" s="16" t="s">
        <v>370</v>
      </c>
      <c r="BM261" s="222" t="s">
        <v>1380</v>
      </c>
    </row>
    <row r="262" s="2" customFormat="1" ht="16.5" customHeight="1">
      <c r="A262" s="31"/>
      <c r="B262" s="32"/>
      <c r="C262" s="211" t="s">
        <v>1381</v>
      </c>
      <c r="D262" s="211" t="s">
        <v>188</v>
      </c>
      <c r="E262" s="212" t="s">
        <v>1382</v>
      </c>
      <c r="F262" s="213" t="s">
        <v>1383</v>
      </c>
      <c r="G262" s="214" t="s">
        <v>401</v>
      </c>
      <c r="H262" s="215">
        <v>3</v>
      </c>
      <c r="I262" s="216">
        <v>670</v>
      </c>
      <c r="J262" s="216">
        <f>ROUND(I262*H262,2)</f>
        <v>2010</v>
      </c>
      <c r="K262" s="217"/>
      <c r="L262" s="37"/>
      <c r="M262" s="218" t="s">
        <v>1</v>
      </c>
      <c r="N262" s="219" t="s">
        <v>43</v>
      </c>
      <c r="O262" s="220">
        <v>0</v>
      </c>
      <c r="P262" s="220">
        <f>O262*H262</f>
        <v>0</v>
      </c>
      <c r="Q262" s="220">
        <v>0</v>
      </c>
      <c r="R262" s="220">
        <f>Q262*H262</f>
        <v>0</v>
      </c>
      <c r="S262" s="220">
        <v>0</v>
      </c>
      <c r="T262" s="221">
        <f>S262*H262</f>
        <v>0</v>
      </c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R262" s="222" t="s">
        <v>370</v>
      </c>
      <c r="AT262" s="222" t="s">
        <v>188</v>
      </c>
      <c r="AU262" s="222" t="s">
        <v>88</v>
      </c>
      <c r="AY262" s="16" t="s">
        <v>187</v>
      </c>
      <c r="BE262" s="223">
        <f>IF(N262="základní",J262,0)</f>
        <v>2010</v>
      </c>
      <c r="BF262" s="223">
        <f>IF(N262="snížená",J262,0)</f>
        <v>0</v>
      </c>
      <c r="BG262" s="223">
        <f>IF(N262="zákl. přenesená",J262,0)</f>
        <v>0</v>
      </c>
      <c r="BH262" s="223">
        <f>IF(N262="sníž. přenesená",J262,0)</f>
        <v>0</v>
      </c>
      <c r="BI262" s="223">
        <f>IF(N262="nulová",J262,0)</f>
        <v>0</v>
      </c>
      <c r="BJ262" s="16" t="s">
        <v>86</v>
      </c>
      <c r="BK262" s="223">
        <f>ROUND(I262*H262,2)</f>
        <v>2010</v>
      </c>
      <c r="BL262" s="16" t="s">
        <v>370</v>
      </c>
      <c r="BM262" s="222" t="s">
        <v>1384</v>
      </c>
    </row>
    <row r="263" s="2" customFormat="1" ht="16.5" customHeight="1">
      <c r="A263" s="31"/>
      <c r="B263" s="32"/>
      <c r="C263" s="211" t="s">
        <v>1278</v>
      </c>
      <c r="D263" s="211" t="s">
        <v>188</v>
      </c>
      <c r="E263" s="212" t="s">
        <v>1385</v>
      </c>
      <c r="F263" s="213" t="s">
        <v>1386</v>
      </c>
      <c r="G263" s="214" t="s">
        <v>237</v>
      </c>
      <c r="H263" s="215">
        <v>72.799999999999997</v>
      </c>
      <c r="I263" s="216">
        <v>21.899999999999999</v>
      </c>
      <c r="J263" s="216">
        <f>ROUND(I263*H263,2)</f>
        <v>1594.3199999999999</v>
      </c>
      <c r="K263" s="217"/>
      <c r="L263" s="37"/>
      <c r="M263" s="218" t="s">
        <v>1</v>
      </c>
      <c r="N263" s="219" t="s">
        <v>43</v>
      </c>
      <c r="O263" s="220">
        <v>0</v>
      </c>
      <c r="P263" s="220">
        <f>O263*H263</f>
        <v>0</v>
      </c>
      <c r="Q263" s="220">
        <v>0</v>
      </c>
      <c r="R263" s="220">
        <f>Q263*H263</f>
        <v>0</v>
      </c>
      <c r="S263" s="220">
        <v>0</v>
      </c>
      <c r="T263" s="221">
        <f>S263*H263</f>
        <v>0</v>
      </c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R263" s="222" t="s">
        <v>370</v>
      </c>
      <c r="AT263" s="222" t="s">
        <v>188</v>
      </c>
      <c r="AU263" s="222" t="s">
        <v>88</v>
      </c>
      <c r="AY263" s="16" t="s">
        <v>187</v>
      </c>
      <c r="BE263" s="223">
        <f>IF(N263="základní",J263,0)</f>
        <v>1594.3199999999999</v>
      </c>
      <c r="BF263" s="223">
        <f>IF(N263="snížená",J263,0)</f>
        <v>0</v>
      </c>
      <c r="BG263" s="223">
        <f>IF(N263="zákl. přenesená",J263,0)</f>
        <v>0</v>
      </c>
      <c r="BH263" s="223">
        <f>IF(N263="sníž. přenesená",J263,0)</f>
        <v>0</v>
      </c>
      <c r="BI263" s="223">
        <f>IF(N263="nulová",J263,0)</f>
        <v>0</v>
      </c>
      <c r="BJ263" s="16" t="s">
        <v>86</v>
      </c>
      <c r="BK263" s="223">
        <f>ROUND(I263*H263,2)</f>
        <v>1594.3199999999999</v>
      </c>
      <c r="BL263" s="16" t="s">
        <v>370</v>
      </c>
      <c r="BM263" s="222" t="s">
        <v>1387</v>
      </c>
    </row>
    <row r="264" s="2" customFormat="1" ht="16.5" customHeight="1">
      <c r="A264" s="31"/>
      <c r="B264" s="32"/>
      <c r="C264" s="211" t="s">
        <v>1388</v>
      </c>
      <c r="D264" s="211" t="s">
        <v>188</v>
      </c>
      <c r="E264" s="212" t="s">
        <v>1389</v>
      </c>
      <c r="F264" s="213" t="s">
        <v>1390</v>
      </c>
      <c r="G264" s="214" t="s">
        <v>237</v>
      </c>
      <c r="H264" s="215">
        <v>49.399999999999999</v>
      </c>
      <c r="I264" s="216">
        <v>28.600000000000001</v>
      </c>
      <c r="J264" s="216">
        <f>ROUND(I264*H264,2)</f>
        <v>1412.8399999999999</v>
      </c>
      <c r="K264" s="217"/>
      <c r="L264" s="37"/>
      <c r="M264" s="218" t="s">
        <v>1</v>
      </c>
      <c r="N264" s="219" t="s">
        <v>43</v>
      </c>
      <c r="O264" s="220">
        <v>0</v>
      </c>
      <c r="P264" s="220">
        <f>O264*H264</f>
        <v>0</v>
      </c>
      <c r="Q264" s="220">
        <v>0</v>
      </c>
      <c r="R264" s="220">
        <f>Q264*H264</f>
        <v>0</v>
      </c>
      <c r="S264" s="220">
        <v>0</v>
      </c>
      <c r="T264" s="221">
        <f>S264*H264</f>
        <v>0</v>
      </c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R264" s="222" t="s">
        <v>370</v>
      </c>
      <c r="AT264" s="222" t="s">
        <v>188</v>
      </c>
      <c r="AU264" s="222" t="s">
        <v>88</v>
      </c>
      <c r="AY264" s="16" t="s">
        <v>187</v>
      </c>
      <c r="BE264" s="223">
        <f>IF(N264="základní",J264,0)</f>
        <v>1412.8399999999999</v>
      </c>
      <c r="BF264" s="223">
        <f>IF(N264="snížená",J264,0)</f>
        <v>0</v>
      </c>
      <c r="BG264" s="223">
        <f>IF(N264="zákl. přenesená",J264,0)</f>
        <v>0</v>
      </c>
      <c r="BH264" s="223">
        <f>IF(N264="sníž. přenesená",J264,0)</f>
        <v>0</v>
      </c>
      <c r="BI264" s="223">
        <f>IF(N264="nulová",J264,0)</f>
        <v>0</v>
      </c>
      <c r="BJ264" s="16" t="s">
        <v>86</v>
      </c>
      <c r="BK264" s="223">
        <f>ROUND(I264*H264,2)</f>
        <v>1412.8399999999999</v>
      </c>
      <c r="BL264" s="16" t="s">
        <v>370</v>
      </c>
      <c r="BM264" s="222" t="s">
        <v>1391</v>
      </c>
    </row>
    <row r="265" s="2" customFormat="1" ht="21.75" customHeight="1">
      <c r="A265" s="31"/>
      <c r="B265" s="32"/>
      <c r="C265" s="211" t="s">
        <v>1282</v>
      </c>
      <c r="D265" s="211" t="s">
        <v>188</v>
      </c>
      <c r="E265" s="212" t="s">
        <v>1392</v>
      </c>
      <c r="F265" s="213" t="s">
        <v>1393</v>
      </c>
      <c r="G265" s="214" t="s">
        <v>224</v>
      </c>
      <c r="H265" s="215">
        <v>0.71599999999999997</v>
      </c>
      <c r="I265" s="216">
        <v>621</v>
      </c>
      <c r="J265" s="216">
        <f>ROUND(I265*H265,2)</f>
        <v>444.63999999999999</v>
      </c>
      <c r="K265" s="217"/>
      <c r="L265" s="37"/>
      <c r="M265" s="218" t="s">
        <v>1</v>
      </c>
      <c r="N265" s="219" t="s">
        <v>43</v>
      </c>
      <c r="O265" s="220">
        <v>0</v>
      </c>
      <c r="P265" s="220">
        <f>O265*H265</f>
        <v>0</v>
      </c>
      <c r="Q265" s="220">
        <v>0</v>
      </c>
      <c r="R265" s="220">
        <f>Q265*H265</f>
        <v>0</v>
      </c>
      <c r="S265" s="220">
        <v>0</v>
      </c>
      <c r="T265" s="221">
        <f>S265*H265</f>
        <v>0</v>
      </c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R265" s="222" t="s">
        <v>370</v>
      </c>
      <c r="AT265" s="222" t="s">
        <v>188</v>
      </c>
      <c r="AU265" s="222" t="s">
        <v>88</v>
      </c>
      <c r="AY265" s="16" t="s">
        <v>187</v>
      </c>
      <c r="BE265" s="223">
        <f>IF(N265="základní",J265,0)</f>
        <v>444.63999999999999</v>
      </c>
      <c r="BF265" s="223">
        <f>IF(N265="snížená",J265,0)</f>
        <v>0</v>
      </c>
      <c r="BG265" s="223">
        <f>IF(N265="zákl. přenesená",J265,0)</f>
        <v>0</v>
      </c>
      <c r="BH265" s="223">
        <f>IF(N265="sníž. přenesená",J265,0)</f>
        <v>0</v>
      </c>
      <c r="BI265" s="223">
        <f>IF(N265="nulová",J265,0)</f>
        <v>0</v>
      </c>
      <c r="BJ265" s="16" t="s">
        <v>86</v>
      </c>
      <c r="BK265" s="223">
        <f>ROUND(I265*H265,2)</f>
        <v>444.63999999999999</v>
      </c>
      <c r="BL265" s="16" t="s">
        <v>370</v>
      </c>
      <c r="BM265" s="222" t="s">
        <v>1394</v>
      </c>
    </row>
    <row r="266" s="11" customFormat="1" ht="22.8" customHeight="1">
      <c r="A266" s="11"/>
      <c r="B266" s="198"/>
      <c r="C266" s="199"/>
      <c r="D266" s="200" t="s">
        <v>77</v>
      </c>
      <c r="E266" s="251" t="s">
        <v>1395</v>
      </c>
      <c r="F266" s="251" t="s">
        <v>1396</v>
      </c>
      <c r="G266" s="199"/>
      <c r="H266" s="199"/>
      <c r="I266" s="199"/>
      <c r="J266" s="252">
        <f>BK266</f>
        <v>374947.51000000001</v>
      </c>
      <c r="K266" s="199"/>
      <c r="L266" s="203"/>
      <c r="M266" s="204"/>
      <c r="N266" s="205"/>
      <c r="O266" s="205"/>
      <c r="P266" s="206">
        <f>SUM(P267:P338)</f>
        <v>0</v>
      </c>
      <c r="Q266" s="205"/>
      <c r="R266" s="206">
        <f>SUM(R267:R338)</f>
        <v>0</v>
      </c>
      <c r="S266" s="205"/>
      <c r="T266" s="207">
        <f>SUM(T267:T338)</f>
        <v>0</v>
      </c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R266" s="208" t="s">
        <v>88</v>
      </c>
      <c r="AT266" s="209" t="s">
        <v>77</v>
      </c>
      <c r="AU266" s="209" t="s">
        <v>86</v>
      </c>
      <c r="AY266" s="208" t="s">
        <v>187</v>
      </c>
      <c r="BK266" s="210">
        <f>SUM(BK267:BK338)</f>
        <v>374947.51000000001</v>
      </c>
    </row>
    <row r="267" s="2" customFormat="1" ht="16.5" customHeight="1">
      <c r="A267" s="31"/>
      <c r="B267" s="32"/>
      <c r="C267" s="211" t="s">
        <v>1397</v>
      </c>
      <c r="D267" s="211" t="s">
        <v>188</v>
      </c>
      <c r="E267" s="212" t="s">
        <v>1398</v>
      </c>
      <c r="F267" s="213" t="s">
        <v>1399</v>
      </c>
      <c r="G267" s="214" t="s">
        <v>237</v>
      </c>
      <c r="H267" s="215">
        <v>40</v>
      </c>
      <c r="I267" s="216">
        <v>477</v>
      </c>
      <c r="J267" s="216">
        <f>ROUND(I267*H267,2)</f>
        <v>19080</v>
      </c>
      <c r="K267" s="217"/>
      <c r="L267" s="37"/>
      <c r="M267" s="218" t="s">
        <v>1</v>
      </c>
      <c r="N267" s="219" t="s">
        <v>43</v>
      </c>
      <c r="O267" s="220">
        <v>0</v>
      </c>
      <c r="P267" s="220">
        <f>O267*H267</f>
        <v>0</v>
      </c>
      <c r="Q267" s="220">
        <v>0</v>
      </c>
      <c r="R267" s="220">
        <f>Q267*H267</f>
        <v>0</v>
      </c>
      <c r="S267" s="220">
        <v>0</v>
      </c>
      <c r="T267" s="221">
        <f>S267*H267</f>
        <v>0</v>
      </c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R267" s="222" t="s">
        <v>370</v>
      </c>
      <c r="AT267" s="222" t="s">
        <v>188</v>
      </c>
      <c r="AU267" s="222" t="s">
        <v>88</v>
      </c>
      <c r="AY267" s="16" t="s">
        <v>187</v>
      </c>
      <c r="BE267" s="223">
        <f>IF(N267="základní",J267,0)</f>
        <v>19080</v>
      </c>
      <c r="BF267" s="223">
        <f>IF(N267="snížená",J267,0)</f>
        <v>0</v>
      </c>
      <c r="BG267" s="223">
        <f>IF(N267="zákl. přenesená",J267,0)</f>
        <v>0</v>
      </c>
      <c r="BH267" s="223">
        <f>IF(N267="sníž. přenesená",J267,0)</f>
        <v>0</v>
      </c>
      <c r="BI267" s="223">
        <f>IF(N267="nulová",J267,0)</f>
        <v>0</v>
      </c>
      <c r="BJ267" s="16" t="s">
        <v>86</v>
      </c>
      <c r="BK267" s="223">
        <f>ROUND(I267*H267,2)</f>
        <v>19080</v>
      </c>
      <c r="BL267" s="16" t="s">
        <v>370</v>
      </c>
      <c r="BM267" s="222" t="s">
        <v>1400</v>
      </c>
    </row>
    <row r="268" s="2" customFormat="1" ht="16.5" customHeight="1">
      <c r="A268" s="31"/>
      <c r="B268" s="32"/>
      <c r="C268" s="211" t="s">
        <v>1285</v>
      </c>
      <c r="D268" s="211" t="s">
        <v>188</v>
      </c>
      <c r="E268" s="212" t="s">
        <v>1401</v>
      </c>
      <c r="F268" s="213" t="s">
        <v>1402</v>
      </c>
      <c r="G268" s="214" t="s">
        <v>237</v>
      </c>
      <c r="H268" s="215">
        <v>185.90000000000001</v>
      </c>
      <c r="I268" s="216">
        <v>173</v>
      </c>
      <c r="J268" s="216">
        <f>ROUND(I268*H268,2)</f>
        <v>32160.700000000001</v>
      </c>
      <c r="K268" s="217"/>
      <c r="L268" s="37"/>
      <c r="M268" s="218" t="s">
        <v>1</v>
      </c>
      <c r="N268" s="219" t="s">
        <v>43</v>
      </c>
      <c r="O268" s="220">
        <v>0</v>
      </c>
      <c r="P268" s="220">
        <f>O268*H268</f>
        <v>0</v>
      </c>
      <c r="Q268" s="220">
        <v>0</v>
      </c>
      <c r="R268" s="220">
        <f>Q268*H268</f>
        <v>0</v>
      </c>
      <c r="S268" s="220">
        <v>0</v>
      </c>
      <c r="T268" s="221">
        <f>S268*H268</f>
        <v>0</v>
      </c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R268" s="222" t="s">
        <v>370</v>
      </c>
      <c r="AT268" s="222" t="s">
        <v>188</v>
      </c>
      <c r="AU268" s="222" t="s">
        <v>88</v>
      </c>
      <c r="AY268" s="16" t="s">
        <v>187</v>
      </c>
      <c r="BE268" s="223">
        <f>IF(N268="základní",J268,0)</f>
        <v>32160.700000000001</v>
      </c>
      <c r="BF268" s="223">
        <f>IF(N268="snížená",J268,0)</f>
        <v>0</v>
      </c>
      <c r="BG268" s="223">
        <f>IF(N268="zákl. přenesená",J268,0)</f>
        <v>0</v>
      </c>
      <c r="BH268" s="223">
        <f>IF(N268="sníž. přenesená",J268,0)</f>
        <v>0</v>
      </c>
      <c r="BI268" s="223">
        <f>IF(N268="nulová",J268,0)</f>
        <v>0</v>
      </c>
      <c r="BJ268" s="16" t="s">
        <v>86</v>
      </c>
      <c r="BK268" s="223">
        <f>ROUND(I268*H268,2)</f>
        <v>32160.700000000001</v>
      </c>
      <c r="BL268" s="16" t="s">
        <v>370</v>
      </c>
      <c r="BM268" s="222" t="s">
        <v>1403</v>
      </c>
    </row>
    <row r="269" s="2" customFormat="1" ht="16.5" customHeight="1">
      <c r="A269" s="31"/>
      <c r="B269" s="32"/>
      <c r="C269" s="263" t="s">
        <v>1404</v>
      </c>
      <c r="D269" s="263" t="s">
        <v>461</v>
      </c>
      <c r="E269" s="264" t="s">
        <v>1405</v>
      </c>
      <c r="F269" s="265" t="s">
        <v>1406</v>
      </c>
      <c r="G269" s="266" t="s">
        <v>237</v>
      </c>
      <c r="H269" s="267">
        <v>185.90000000000001</v>
      </c>
      <c r="I269" s="268">
        <v>69.700000000000003</v>
      </c>
      <c r="J269" s="268">
        <f>ROUND(I269*H269,2)</f>
        <v>12957.23</v>
      </c>
      <c r="K269" s="269"/>
      <c r="L269" s="270"/>
      <c r="M269" s="271" t="s">
        <v>1</v>
      </c>
      <c r="N269" s="272" t="s">
        <v>43</v>
      </c>
      <c r="O269" s="220">
        <v>0</v>
      </c>
      <c r="P269" s="220">
        <f>O269*H269</f>
        <v>0</v>
      </c>
      <c r="Q269" s="220">
        <v>0</v>
      </c>
      <c r="R269" s="220">
        <f>Q269*H269</f>
        <v>0</v>
      </c>
      <c r="S269" s="220">
        <v>0</v>
      </c>
      <c r="T269" s="221">
        <f>S269*H269</f>
        <v>0</v>
      </c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R269" s="222" t="s">
        <v>659</v>
      </c>
      <c r="AT269" s="222" t="s">
        <v>461</v>
      </c>
      <c r="AU269" s="222" t="s">
        <v>88</v>
      </c>
      <c r="AY269" s="16" t="s">
        <v>187</v>
      </c>
      <c r="BE269" s="223">
        <f>IF(N269="základní",J269,0)</f>
        <v>12957.23</v>
      </c>
      <c r="BF269" s="223">
        <f>IF(N269="snížená",J269,0)</f>
        <v>0</v>
      </c>
      <c r="BG269" s="223">
        <f>IF(N269="zákl. přenesená",J269,0)</f>
        <v>0</v>
      </c>
      <c r="BH269" s="223">
        <f>IF(N269="sníž. přenesená",J269,0)</f>
        <v>0</v>
      </c>
      <c r="BI269" s="223">
        <f>IF(N269="nulová",J269,0)</f>
        <v>0</v>
      </c>
      <c r="BJ269" s="16" t="s">
        <v>86</v>
      </c>
      <c r="BK269" s="223">
        <f>ROUND(I269*H269,2)</f>
        <v>12957.23</v>
      </c>
      <c r="BL269" s="16" t="s">
        <v>370</v>
      </c>
      <c r="BM269" s="222" t="s">
        <v>1407</v>
      </c>
    </row>
    <row r="270" s="2" customFormat="1" ht="16.5" customHeight="1">
      <c r="A270" s="31"/>
      <c r="B270" s="32"/>
      <c r="C270" s="211" t="s">
        <v>1289</v>
      </c>
      <c r="D270" s="211" t="s">
        <v>188</v>
      </c>
      <c r="E270" s="212" t="s">
        <v>1408</v>
      </c>
      <c r="F270" s="213" t="s">
        <v>1409</v>
      </c>
      <c r="G270" s="214" t="s">
        <v>237</v>
      </c>
      <c r="H270" s="215">
        <v>127.40000000000001</v>
      </c>
      <c r="I270" s="216">
        <v>190</v>
      </c>
      <c r="J270" s="216">
        <f>ROUND(I270*H270,2)</f>
        <v>24206</v>
      </c>
      <c r="K270" s="217"/>
      <c r="L270" s="37"/>
      <c r="M270" s="218" t="s">
        <v>1</v>
      </c>
      <c r="N270" s="219" t="s">
        <v>43</v>
      </c>
      <c r="O270" s="220">
        <v>0</v>
      </c>
      <c r="P270" s="220">
        <f>O270*H270</f>
        <v>0</v>
      </c>
      <c r="Q270" s="220">
        <v>0</v>
      </c>
      <c r="R270" s="220">
        <f>Q270*H270</f>
        <v>0</v>
      </c>
      <c r="S270" s="220">
        <v>0</v>
      </c>
      <c r="T270" s="221">
        <f>S270*H270</f>
        <v>0</v>
      </c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R270" s="222" t="s">
        <v>370</v>
      </c>
      <c r="AT270" s="222" t="s">
        <v>188</v>
      </c>
      <c r="AU270" s="222" t="s">
        <v>88</v>
      </c>
      <c r="AY270" s="16" t="s">
        <v>187</v>
      </c>
      <c r="BE270" s="223">
        <f>IF(N270="základní",J270,0)</f>
        <v>24206</v>
      </c>
      <c r="BF270" s="223">
        <f>IF(N270="snížená",J270,0)</f>
        <v>0</v>
      </c>
      <c r="BG270" s="223">
        <f>IF(N270="zákl. přenesená",J270,0)</f>
        <v>0</v>
      </c>
      <c r="BH270" s="223">
        <f>IF(N270="sníž. přenesená",J270,0)</f>
        <v>0</v>
      </c>
      <c r="BI270" s="223">
        <f>IF(N270="nulová",J270,0)</f>
        <v>0</v>
      </c>
      <c r="BJ270" s="16" t="s">
        <v>86</v>
      </c>
      <c r="BK270" s="223">
        <f>ROUND(I270*H270,2)</f>
        <v>24206</v>
      </c>
      <c r="BL270" s="16" t="s">
        <v>370</v>
      </c>
      <c r="BM270" s="222" t="s">
        <v>1410</v>
      </c>
    </row>
    <row r="271" s="2" customFormat="1" ht="16.5" customHeight="1">
      <c r="A271" s="31"/>
      <c r="B271" s="32"/>
      <c r="C271" s="263" t="s">
        <v>1411</v>
      </c>
      <c r="D271" s="263" t="s">
        <v>461</v>
      </c>
      <c r="E271" s="264" t="s">
        <v>1412</v>
      </c>
      <c r="F271" s="265" t="s">
        <v>1413</v>
      </c>
      <c r="G271" s="266" t="s">
        <v>237</v>
      </c>
      <c r="H271" s="267">
        <v>127.40000000000001</v>
      </c>
      <c r="I271" s="268">
        <v>101</v>
      </c>
      <c r="J271" s="268">
        <f>ROUND(I271*H271,2)</f>
        <v>12867.4</v>
      </c>
      <c r="K271" s="269"/>
      <c r="L271" s="270"/>
      <c r="M271" s="271" t="s">
        <v>1</v>
      </c>
      <c r="N271" s="272" t="s">
        <v>43</v>
      </c>
      <c r="O271" s="220">
        <v>0</v>
      </c>
      <c r="P271" s="220">
        <f>O271*H271</f>
        <v>0</v>
      </c>
      <c r="Q271" s="220">
        <v>0</v>
      </c>
      <c r="R271" s="220">
        <f>Q271*H271</f>
        <v>0</v>
      </c>
      <c r="S271" s="220">
        <v>0</v>
      </c>
      <c r="T271" s="221">
        <f>S271*H271</f>
        <v>0</v>
      </c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R271" s="222" t="s">
        <v>659</v>
      </c>
      <c r="AT271" s="222" t="s">
        <v>461</v>
      </c>
      <c r="AU271" s="222" t="s">
        <v>88</v>
      </c>
      <c r="AY271" s="16" t="s">
        <v>187</v>
      </c>
      <c r="BE271" s="223">
        <f>IF(N271="základní",J271,0)</f>
        <v>12867.4</v>
      </c>
      <c r="BF271" s="223">
        <f>IF(N271="snížená",J271,0)</f>
        <v>0</v>
      </c>
      <c r="BG271" s="223">
        <f>IF(N271="zákl. přenesená",J271,0)</f>
        <v>0</v>
      </c>
      <c r="BH271" s="223">
        <f>IF(N271="sníž. přenesená",J271,0)</f>
        <v>0</v>
      </c>
      <c r="BI271" s="223">
        <f>IF(N271="nulová",J271,0)</f>
        <v>0</v>
      </c>
      <c r="BJ271" s="16" t="s">
        <v>86</v>
      </c>
      <c r="BK271" s="223">
        <f>ROUND(I271*H271,2)</f>
        <v>12867.4</v>
      </c>
      <c r="BL271" s="16" t="s">
        <v>370</v>
      </c>
      <c r="BM271" s="222" t="s">
        <v>1414</v>
      </c>
    </row>
    <row r="272" s="2" customFormat="1" ht="16.5" customHeight="1">
      <c r="A272" s="31"/>
      <c r="B272" s="32"/>
      <c r="C272" s="211" t="s">
        <v>1292</v>
      </c>
      <c r="D272" s="211" t="s">
        <v>188</v>
      </c>
      <c r="E272" s="212" t="s">
        <v>1415</v>
      </c>
      <c r="F272" s="213" t="s">
        <v>1416</v>
      </c>
      <c r="G272" s="214" t="s">
        <v>237</v>
      </c>
      <c r="H272" s="215">
        <v>65</v>
      </c>
      <c r="I272" s="216">
        <v>222</v>
      </c>
      <c r="J272" s="216">
        <f>ROUND(I272*H272,2)</f>
        <v>14430</v>
      </c>
      <c r="K272" s="217"/>
      <c r="L272" s="37"/>
      <c r="M272" s="218" t="s">
        <v>1</v>
      </c>
      <c r="N272" s="219" t="s">
        <v>43</v>
      </c>
      <c r="O272" s="220">
        <v>0</v>
      </c>
      <c r="P272" s="220">
        <f>O272*H272</f>
        <v>0</v>
      </c>
      <c r="Q272" s="220">
        <v>0</v>
      </c>
      <c r="R272" s="220">
        <f>Q272*H272</f>
        <v>0</v>
      </c>
      <c r="S272" s="220">
        <v>0</v>
      </c>
      <c r="T272" s="221">
        <f>S272*H272</f>
        <v>0</v>
      </c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R272" s="222" t="s">
        <v>370</v>
      </c>
      <c r="AT272" s="222" t="s">
        <v>188</v>
      </c>
      <c r="AU272" s="222" t="s">
        <v>88</v>
      </c>
      <c r="AY272" s="16" t="s">
        <v>187</v>
      </c>
      <c r="BE272" s="223">
        <f>IF(N272="základní",J272,0)</f>
        <v>14430</v>
      </c>
      <c r="BF272" s="223">
        <f>IF(N272="snížená",J272,0)</f>
        <v>0</v>
      </c>
      <c r="BG272" s="223">
        <f>IF(N272="zákl. přenesená",J272,0)</f>
        <v>0</v>
      </c>
      <c r="BH272" s="223">
        <f>IF(N272="sníž. přenesená",J272,0)</f>
        <v>0</v>
      </c>
      <c r="BI272" s="223">
        <f>IF(N272="nulová",J272,0)</f>
        <v>0</v>
      </c>
      <c r="BJ272" s="16" t="s">
        <v>86</v>
      </c>
      <c r="BK272" s="223">
        <f>ROUND(I272*H272,2)</f>
        <v>14430</v>
      </c>
      <c r="BL272" s="16" t="s">
        <v>370</v>
      </c>
      <c r="BM272" s="222" t="s">
        <v>1417</v>
      </c>
    </row>
    <row r="273" s="2" customFormat="1" ht="16.5" customHeight="1">
      <c r="A273" s="31"/>
      <c r="B273" s="32"/>
      <c r="C273" s="263" t="s">
        <v>1418</v>
      </c>
      <c r="D273" s="263" t="s">
        <v>461</v>
      </c>
      <c r="E273" s="264" t="s">
        <v>1419</v>
      </c>
      <c r="F273" s="265" t="s">
        <v>1420</v>
      </c>
      <c r="G273" s="266" t="s">
        <v>237</v>
      </c>
      <c r="H273" s="267">
        <v>65</v>
      </c>
      <c r="I273" s="268">
        <v>152</v>
      </c>
      <c r="J273" s="268">
        <f>ROUND(I273*H273,2)</f>
        <v>9880</v>
      </c>
      <c r="K273" s="269"/>
      <c r="L273" s="270"/>
      <c r="M273" s="271" t="s">
        <v>1</v>
      </c>
      <c r="N273" s="272" t="s">
        <v>43</v>
      </c>
      <c r="O273" s="220">
        <v>0</v>
      </c>
      <c r="P273" s="220">
        <f>O273*H273</f>
        <v>0</v>
      </c>
      <c r="Q273" s="220">
        <v>0</v>
      </c>
      <c r="R273" s="220">
        <f>Q273*H273</f>
        <v>0</v>
      </c>
      <c r="S273" s="220">
        <v>0</v>
      </c>
      <c r="T273" s="221">
        <f>S273*H273</f>
        <v>0</v>
      </c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R273" s="222" t="s">
        <v>659</v>
      </c>
      <c r="AT273" s="222" t="s">
        <v>461</v>
      </c>
      <c r="AU273" s="222" t="s">
        <v>88</v>
      </c>
      <c r="AY273" s="16" t="s">
        <v>187</v>
      </c>
      <c r="BE273" s="223">
        <f>IF(N273="základní",J273,0)</f>
        <v>9880</v>
      </c>
      <c r="BF273" s="223">
        <f>IF(N273="snížená",J273,0)</f>
        <v>0</v>
      </c>
      <c r="BG273" s="223">
        <f>IF(N273="zákl. přenesená",J273,0)</f>
        <v>0</v>
      </c>
      <c r="BH273" s="223">
        <f>IF(N273="sníž. přenesená",J273,0)</f>
        <v>0</v>
      </c>
      <c r="BI273" s="223">
        <f>IF(N273="nulová",J273,0)</f>
        <v>0</v>
      </c>
      <c r="BJ273" s="16" t="s">
        <v>86</v>
      </c>
      <c r="BK273" s="223">
        <f>ROUND(I273*H273,2)</f>
        <v>9880</v>
      </c>
      <c r="BL273" s="16" t="s">
        <v>370</v>
      </c>
      <c r="BM273" s="222" t="s">
        <v>1421</v>
      </c>
    </row>
    <row r="274" s="2" customFormat="1" ht="16.5" customHeight="1">
      <c r="A274" s="31"/>
      <c r="B274" s="32"/>
      <c r="C274" s="211" t="s">
        <v>1296</v>
      </c>
      <c r="D274" s="211" t="s">
        <v>188</v>
      </c>
      <c r="E274" s="212" t="s">
        <v>1422</v>
      </c>
      <c r="F274" s="213" t="s">
        <v>1423</v>
      </c>
      <c r="G274" s="214" t="s">
        <v>237</v>
      </c>
      <c r="H274" s="215">
        <v>26</v>
      </c>
      <c r="I274" s="216">
        <v>253</v>
      </c>
      <c r="J274" s="216">
        <f>ROUND(I274*H274,2)</f>
        <v>6578</v>
      </c>
      <c r="K274" s="217"/>
      <c r="L274" s="37"/>
      <c r="M274" s="218" t="s">
        <v>1</v>
      </c>
      <c r="N274" s="219" t="s">
        <v>43</v>
      </c>
      <c r="O274" s="220">
        <v>0</v>
      </c>
      <c r="P274" s="220">
        <f>O274*H274</f>
        <v>0</v>
      </c>
      <c r="Q274" s="220">
        <v>0</v>
      </c>
      <c r="R274" s="220">
        <f>Q274*H274</f>
        <v>0</v>
      </c>
      <c r="S274" s="220">
        <v>0</v>
      </c>
      <c r="T274" s="221">
        <f>S274*H274</f>
        <v>0</v>
      </c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R274" s="222" t="s">
        <v>370</v>
      </c>
      <c r="AT274" s="222" t="s">
        <v>188</v>
      </c>
      <c r="AU274" s="222" t="s">
        <v>88</v>
      </c>
      <c r="AY274" s="16" t="s">
        <v>187</v>
      </c>
      <c r="BE274" s="223">
        <f>IF(N274="základní",J274,0)</f>
        <v>6578</v>
      </c>
      <c r="BF274" s="223">
        <f>IF(N274="snížená",J274,0)</f>
        <v>0</v>
      </c>
      <c r="BG274" s="223">
        <f>IF(N274="zákl. přenesená",J274,0)</f>
        <v>0</v>
      </c>
      <c r="BH274" s="223">
        <f>IF(N274="sníž. přenesená",J274,0)</f>
        <v>0</v>
      </c>
      <c r="BI274" s="223">
        <f>IF(N274="nulová",J274,0)</f>
        <v>0</v>
      </c>
      <c r="BJ274" s="16" t="s">
        <v>86</v>
      </c>
      <c r="BK274" s="223">
        <f>ROUND(I274*H274,2)</f>
        <v>6578</v>
      </c>
      <c r="BL274" s="16" t="s">
        <v>370</v>
      </c>
      <c r="BM274" s="222" t="s">
        <v>1424</v>
      </c>
    </row>
    <row r="275" s="2" customFormat="1" ht="16.5" customHeight="1">
      <c r="A275" s="31"/>
      <c r="B275" s="32"/>
      <c r="C275" s="263" t="s">
        <v>1425</v>
      </c>
      <c r="D275" s="263" t="s">
        <v>461</v>
      </c>
      <c r="E275" s="264" t="s">
        <v>1426</v>
      </c>
      <c r="F275" s="265" t="s">
        <v>1427</v>
      </c>
      <c r="G275" s="266" t="s">
        <v>237</v>
      </c>
      <c r="H275" s="267">
        <v>26</v>
      </c>
      <c r="I275" s="268">
        <v>219</v>
      </c>
      <c r="J275" s="268">
        <f>ROUND(I275*H275,2)</f>
        <v>5694</v>
      </c>
      <c r="K275" s="269"/>
      <c r="L275" s="270"/>
      <c r="M275" s="271" t="s">
        <v>1</v>
      </c>
      <c r="N275" s="272" t="s">
        <v>43</v>
      </c>
      <c r="O275" s="220">
        <v>0</v>
      </c>
      <c r="P275" s="220">
        <f>O275*H275</f>
        <v>0</v>
      </c>
      <c r="Q275" s="220">
        <v>0</v>
      </c>
      <c r="R275" s="220">
        <f>Q275*H275</f>
        <v>0</v>
      </c>
      <c r="S275" s="220">
        <v>0</v>
      </c>
      <c r="T275" s="221">
        <f>S275*H275</f>
        <v>0</v>
      </c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R275" s="222" t="s">
        <v>659</v>
      </c>
      <c r="AT275" s="222" t="s">
        <v>461</v>
      </c>
      <c r="AU275" s="222" t="s">
        <v>88</v>
      </c>
      <c r="AY275" s="16" t="s">
        <v>187</v>
      </c>
      <c r="BE275" s="223">
        <f>IF(N275="základní",J275,0)</f>
        <v>5694</v>
      </c>
      <c r="BF275" s="223">
        <f>IF(N275="snížená",J275,0)</f>
        <v>0</v>
      </c>
      <c r="BG275" s="223">
        <f>IF(N275="zákl. přenesená",J275,0)</f>
        <v>0</v>
      </c>
      <c r="BH275" s="223">
        <f>IF(N275="sníž. přenesená",J275,0)</f>
        <v>0</v>
      </c>
      <c r="BI275" s="223">
        <f>IF(N275="nulová",J275,0)</f>
        <v>0</v>
      </c>
      <c r="BJ275" s="16" t="s">
        <v>86</v>
      </c>
      <c r="BK275" s="223">
        <f>ROUND(I275*H275,2)</f>
        <v>5694</v>
      </c>
      <c r="BL275" s="16" t="s">
        <v>370</v>
      </c>
      <c r="BM275" s="222" t="s">
        <v>1428</v>
      </c>
    </row>
    <row r="276" s="2" customFormat="1" ht="16.5" customHeight="1">
      <c r="A276" s="31"/>
      <c r="B276" s="32"/>
      <c r="C276" s="211" t="s">
        <v>1300</v>
      </c>
      <c r="D276" s="211" t="s">
        <v>188</v>
      </c>
      <c r="E276" s="212" t="s">
        <v>1429</v>
      </c>
      <c r="F276" s="213" t="s">
        <v>1430</v>
      </c>
      <c r="G276" s="214" t="s">
        <v>237</v>
      </c>
      <c r="H276" s="215">
        <v>66.299999999999997</v>
      </c>
      <c r="I276" s="216">
        <v>345</v>
      </c>
      <c r="J276" s="216">
        <f>ROUND(I276*H276,2)</f>
        <v>22873.5</v>
      </c>
      <c r="K276" s="217"/>
      <c r="L276" s="37"/>
      <c r="M276" s="218" t="s">
        <v>1</v>
      </c>
      <c r="N276" s="219" t="s">
        <v>43</v>
      </c>
      <c r="O276" s="220">
        <v>0</v>
      </c>
      <c r="P276" s="220">
        <f>O276*H276</f>
        <v>0</v>
      </c>
      <c r="Q276" s="220">
        <v>0</v>
      </c>
      <c r="R276" s="220">
        <f>Q276*H276</f>
        <v>0</v>
      </c>
      <c r="S276" s="220">
        <v>0</v>
      </c>
      <c r="T276" s="221">
        <f>S276*H276</f>
        <v>0</v>
      </c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R276" s="222" t="s">
        <v>370</v>
      </c>
      <c r="AT276" s="222" t="s">
        <v>188</v>
      </c>
      <c r="AU276" s="222" t="s">
        <v>88</v>
      </c>
      <c r="AY276" s="16" t="s">
        <v>187</v>
      </c>
      <c r="BE276" s="223">
        <f>IF(N276="základní",J276,0)</f>
        <v>22873.5</v>
      </c>
      <c r="BF276" s="223">
        <f>IF(N276="snížená",J276,0)</f>
        <v>0</v>
      </c>
      <c r="BG276" s="223">
        <f>IF(N276="zákl. přenesená",J276,0)</f>
        <v>0</v>
      </c>
      <c r="BH276" s="223">
        <f>IF(N276="sníž. přenesená",J276,0)</f>
        <v>0</v>
      </c>
      <c r="BI276" s="223">
        <f>IF(N276="nulová",J276,0)</f>
        <v>0</v>
      </c>
      <c r="BJ276" s="16" t="s">
        <v>86</v>
      </c>
      <c r="BK276" s="223">
        <f>ROUND(I276*H276,2)</f>
        <v>22873.5</v>
      </c>
      <c r="BL276" s="16" t="s">
        <v>370</v>
      </c>
      <c r="BM276" s="222" t="s">
        <v>1431</v>
      </c>
    </row>
    <row r="277" s="2" customFormat="1" ht="16.5" customHeight="1">
      <c r="A277" s="31"/>
      <c r="B277" s="32"/>
      <c r="C277" s="263" t="s">
        <v>1432</v>
      </c>
      <c r="D277" s="263" t="s">
        <v>461</v>
      </c>
      <c r="E277" s="264" t="s">
        <v>1433</v>
      </c>
      <c r="F277" s="265" t="s">
        <v>1434</v>
      </c>
      <c r="G277" s="266" t="s">
        <v>237</v>
      </c>
      <c r="H277" s="267">
        <v>66.299999999999997</v>
      </c>
      <c r="I277" s="268">
        <v>495</v>
      </c>
      <c r="J277" s="268">
        <f>ROUND(I277*H277,2)</f>
        <v>32818.5</v>
      </c>
      <c r="K277" s="269"/>
      <c r="L277" s="270"/>
      <c r="M277" s="271" t="s">
        <v>1</v>
      </c>
      <c r="N277" s="272" t="s">
        <v>43</v>
      </c>
      <c r="O277" s="220">
        <v>0</v>
      </c>
      <c r="P277" s="220">
        <f>O277*H277</f>
        <v>0</v>
      </c>
      <c r="Q277" s="220">
        <v>0</v>
      </c>
      <c r="R277" s="220">
        <f>Q277*H277</f>
        <v>0</v>
      </c>
      <c r="S277" s="220">
        <v>0</v>
      </c>
      <c r="T277" s="221">
        <f>S277*H277</f>
        <v>0</v>
      </c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R277" s="222" t="s">
        <v>659</v>
      </c>
      <c r="AT277" s="222" t="s">
        <v>461</v>
      </c>
      <c r="AU277" s="222" t="s">
        <v>88</v>
      </c>
      <c r="AY277" s="16" t="s">
        <v>187</v>
      </c>
      <c r="BE277" s="223">
        <f>IF(N277="základní",J277,0)</f>
        <v>32818.5</v>
      </c>
      <c r="BF277" s="223">
        <f>IF(N277="snížená",J277,0)</f>
        <v>0</v>
      </c>
      <c r="BG277" s="223">
        <f>IF(N277="zákl. přenesená",J277,0)</f>
        <v>0</v>
      </c>
      <c r="BH277" s="223">
        <f>IF(N277="sníž. přenesená",J277,0)</f>
        <v>0</v>
      </c>
      <c r="BI277" s="223">
        <f>IF(N277="nulová",J277,0)</f>
        <v>0</v>
      </c>
      <c r="BJ277" s="16" t="s">
        <v>86</v>
      </c>
      <c r="BK277" s="223">
        <f>ROUND(I277*H277,2)</f>
        <v>32818.5</v>
      </c>
      <c r="BL277" s="16" t="s">
        <v>370</v>
      </c>
      <c r="BM277" s="222" t="s">
        <v>1435</v>
      </c>
    </row>
    <row r="278" s="2" customFormat="1" ht="21.75" customHeight="1">
      <c r="A278" s="31"/>
      <c r="B278" s="32"/>
      <c r="C278" s="211" t="s">
        <v>1305</v>
      </c>
      <c r="D278" s="211" t="s">
        <v>188</v>
      </c>
      <c r="E278" s="212" t="s">
        <v>1436</v>
      </c>
      <c r="F278" s="213" t="s">
        <v>1437</v>
      </c>
      <c r="G278" s="214" t="s">
        <v>237</v>
      </c>
      <c r="H278" s="215">
        <v>76.700000000000003</v>
      </c>
      <c r="I278" s="216">
        <v>58.600000000000001</v>
      </c>
      <c r="J278" s="216">
        <f>ROUND(I278*H278,2)</f>
        <v>4494.6199999999999</v>
      </c>
      <c r="K278" s="217"/>
      <c r="L278" s="37"/>
      <c r="M278" s="218" t="s">
        <v>1</v>
      </c>
      <c r="N278" s="219" t="s">
        <v>43</v>
      </c>
      <c r="O278" s="220">
        <v>0</v>
      </c>
      <c r="P278" s="220">
        <f>O278*H278</f>
        <v>0</v>
      </c>
      <c r="Q278" s="220">
        <v>0</v>
      </c>
      <c r="R278" s="220">
        <f>Q278*H278</f>
        <v>0</v>
      </c>
      <c r="S278" s="220">
        <v>0</v>
      </c>
      <c r="T278" s="221">
        <f>S278*H278</f>
        <v>0</v>
      </c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R278" s="222" t="s">
        <v>370</v>
      </c>
      <c r="AT278" s="222" t="s">
        <v>188</v>
      </c>
      <c r="AU278" s="222" t="s">
        <v>88</v>
      </c>
      <c r="AY278" s="16" t="s">
        <v>187</v>
      </c>
      <c r="BE278" s="223">
        <f>IF(N278="základní",J278,0)</f>
        <v>4494.6199999999999</v>
      </c>
      <c r="BF278" s="223">
        <f>IF(N278="snížená",J278,0)</f>
        <v>0</v>
      </c>
      <c r="BG278" s="223">
        <f>IF(N278="zákl. přenesená",J278,0)</f>
        <v>0</v>
      </c>
      <c r="BH278" s="223">
        <f>IF(N278="sníž. přenesená",J278,0)</f>
        <v>0</v>
      </c>
      <c r="BI278" s="223">
        <f>IF(N278="nulová",J278,0)</f>
        <v>0</v>
      </c>
      <c r="BJ278" s="16" t="s">
        <v>86</v>
      </c>
      <c r="BK278" s="223">
        <f>ROUND(I278*H278,2)</f>
        <v>4494.6199999999999</v>
      </c>
      <c r="BL278" s="16" t="s">
        <v>370</v>
      </c>
      <c r="BM278" s="222" t="s">
        <v>1438</v>
      </c>
    </row>
    <row r="279" s="12" customFormat="1">
      <c r="A279" s="12"/>
      <c r="B279" s="232"/>
      <c r="C279" s="233"/>
      <c r="D279" s="224" t="s">
        <v>226</v>
      </c>
      <c r="E279" s="241" t="s">
        <v>1</v>
      </c>
      <c r="F279" s="234" t="s">
        <v>1439</v>
      </c>
      <c r="G279" s="233"/>
      <c r="H279" s="235">
        <v>76.700000000000003</v>
      </c>
      <c r="I279" s="233"/>
      <c r="J279" s="233"/>
      <c r="K279" s="233"/>
      <c r="L279" s="236"/>
      <c r="M279" s="237"/>
      <c r="N279" s="238"/>
      <c r="O279" s="238"/>
      <c r="P279" s="238"/>
      <c r="Q279" s="238"/>
      <c r="R279" s="238"/>
      <c r="S279" s="238"/>
      <c r="T279" s="239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T279" s="240" t="s">
        <v>226</v>
      </c>
      <c r="AU279" s="240" t="s">
        <v>88</v>
      </c>
      <c r="AV279" s="12" t="s">
        <v>88</v>
      </c>
      <c r="AW279" s="12" t="s">
        <v>32</v>
      </c>
      <c r="AX279" s="12" t="s">
        <v>78</v>
      </c>
      <c r="AY279" s="240" t="s">
        <v>187</v>
      </c>
    </row>
    <row r="280" s="14" customFormat="1">
      <c r="A280" s="14"/>
      <c r="B280" s="253"/>
      <c r="C280" s="254"/>
      <c r="D280" s="224" t="s">
        <v>226</v>
      </c>
      <c r="E280" s="255" t="s">
        <v>1</v>
      </c>
      <c r="F280" s="256" t="s">
        <v>328</v>
      </c>
      <c r="G280" s="254"/>
      <c r="H280" s="257">
        <v>76.700000000000003</v>
      </c>
      <c r="I280" s="254"/>
      <c r="J280" s="254"/>
      <c r="K280" s="254"/>
      <c r="L280" s="258"/>
      <c r="M280" s="259"/>
      <c r="N280" s="260"/>
      <c r="O280" s="260"/>
      <c r="P280" s="260"/>
      <c r="Q280" s="260"/>
      <c r="R280" s="260"/>
      <c r="S280" s="260"/>
      <c r="T280" s="261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62" t="s">
        <v>226</v>
      </c>
      <c r="AU280" s="262" t="s">
        <v>88</v>
      </c>
      <c r="AV280" s="14" t="s">
        <v>204</v>
      </c>
      <c r="AW280" s="14" t="s">
        <v>32</v>
      </c>
      <c r="AX280" s="14" t="s">
        <v>86</v>
      </c>
      <c r="AY280" s="262" t="s">
        <v>187</v>
      </c>
    </row>
    <row r="281" s="2" customFormat="1" ht="33" customHeight="1">
      <c r="A281" s="31"/>
      <c r="B281" s="32"/>
      <c r="C281" s="211" t="s">
        <v>1440</v>
      </c>
      <c r="D281" s="211" t="s">
        <v>188</v>
      </c>
      <c r="E281" s="212" t="s">
        <v>1441</v>
      </c>
      <c r="F281" s="213" t="s">
        <v>1442</v>
      </c>
      <c r="G281" s="214" t="s">
        <v>237</v>
      </c>
      <c r="H281" s="215">
        <v>85.799999999999997</v>
      </c>
      <c r="I281" s="216">
        <v>69.299999999999997</v>
      </c>
      <c r="J281" s="216">
        <f>ROUND(I281*H281,2)</f>
        <v>5945.9399999999996</v>
      </c>
      <c r="K281" s="217"/>
      <c r="L281" s="37"/>
      <c r="M281" s="218" t="s">
        <v>1</v>
      </c>
      <c r="N281" s="219" t="s">
        <v>43</v>
      </c>
      <c r="O281" s="220">
        <v>0</v>
      </c>
      <c r="P281" s="220">
        <f>O281*H281</f>
        <v>0</v>
      </c>
      <c r="Q281" s="220">
        <v>0</v>
      </c>
      <c r="R281" s="220">
        <f>Q281*H281</f>
        <v>0</v>
      </c>
      <c r="S281" s="220">
        <v>0</v>
      </c>
      <c r="T281" s="221">
        <f>S281*H281</f>
        <v>0</v>
      </c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R281" s="222" t="s">
        <v>370</v>
      </c>
      <c r="AT281" s="222" t="s">
        <v>188</v>
      </c>
      <c r="AU281" s="222" t="s">
        <v>88</v>
      </c>
      <c r="AY281" s="16" t="s">
        <v>187</v>
      </c>
      <c r="BE281" s="223">
        <f>IF(N281="základní",J281,0)</f>
        <v>5945.9399999999996</v>
      </c>
      <c r="BF281" s="223">
        <f>IF(N281="snížená",J281,0)</f>
        <v>0</v>
      </c>
      <c r="BG281" s="223">
        <f>IF(N281="zákl. přenesená",J281,0)</f>
        <v>0</v>
      </c>
      <c r="BH281" s="223">
        <f>IF(N281="sníž. přenesená",J281,0)</f>
        <v>0</v>
      </c>
      <c r="BI281" s="223">
        <f>IF(N281="nulová",J281,0)</f>
        <v>0</v>
      </c>
      <c r="BJ281" s="16" t="s">
        <v>86</v>
      </c>
      <c r="BK281" s="223">
        <f>ROUND(I281*H281,2)</f>
        <v>5945.9399999999996</v>
      </c>
      <c r="BL281" s="16" t="s">
        <v>370</v>
      </c>
      <c r="BM281" s="222" t="s">
        <v>1443</v>
      </c>
    </row>
    <row r="282" s="12" customFormat="1">
      <c r="A282" s="12"/>
      <c r="B282" s="232"/>
      <c r="C282" s="233"/>
      <c r="D282" s="224" t="s">
        <v>226</v>
      </c>
      <c r="E282" s="241" t="s">
        <v>1</v>
      </c>
      <c r="F282" s="234" t="s">
        <v>1444</v>
      </c>
      <c r="G282" s="233"/>
      <c r="H282" s="235">
        <v>72.799999999999997</v>
      </c>
      <c r="I282" s="233"/>
      <c r="J282" s="233"/>
      <c r="K282" s="233"/>
      <c r="L282" s="236"/>
      <c r="M282" s="237"/>
      <c r="N282" s="238"/>
      <c r="O282" s="238"/>
      <c r="P282" s="238"/>
      <c r="Q282" s="238"/>
      <c r="R282" s="238"/>
      <c r="S282" s="238"/>
      <c r="T282" s="239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T282" s="240" t="s">
        <v>226</v>
      </c>
      <c r="AU282" s="240" t="s">
        <v>88</v>
      </c>
      <c r="AV282" s="12" t="s">
        <v>88</v>
      </c>
      <c r="AW282" s="12" t="s">
        <v>32</v>
      </c>
      <c r="AX282" s="12" t="s">
        <v>78</v>
      </c>
      <c r="AY282" s="240" t="s">
        <v>187</v>
      </c>
    </row>
    <row r="283" s="12" customFormat="1">
      <c r="A283" s="12"/>
      <c r="B283" s="232"/>
      <c r="C283" s="233"/>
      <c r="D283" s="224" t="s">
        <v>226</v>
      </c>
      <c r="E283" s="241" t="s">
        <v>1</v>
      </c>
      <c r="F283" s="234" t="s">
        <v>1445</v>
      </c>
      <c r="G283" s="233"/>
      <c r="H283" s="235">
        <v>13</v>
      </c>
      <c r="I283" s="233"/>
      <c r="J283" s="233"/>
      <c r="K283" s="233"/>
      <c r="L283" s="236"/>
      <c r="M283" s="237"/>
      <c r="N283" s="238"/>
      <c r="O283" s="238"/>
      <c r="P283" s="238"/>
      <c r="Q283" s="238"/>
      <c r="R283" s="238"/>
      <c r="S283" s="238"/>
      <c r="T283" s="239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T283" s="240" t="s">
        <v>226</v>
      </c>
      <c r="AU283" s="240" t="s">
        <v>88</v>
      </c>
      <c r="AV283" s="12" t="s">
        <v>88</v>
      </c>
      <c r="AW283" s="12" t="s">
        <v>32</v>
      </c>
      <c r="AX283" s="12" t="s">
        <v>78</v>
      </c>
      <c r="AY283" s="240" t="s">
        <v>187</v>
      </c>
    </row>
    <row r="284" s="14" customFormat="1">
      <c r="A284" s="14"/>
      <c r="B284" s="253"/>
      <c r="C284" s="254"/>
      <c r="D284" s="224" t="s">
        <v>226</v>
      </c>
      <c r="E284" s="255" t="s">
        <v>1</v>
      </c>
      <c r="F284" s="256" t="s">
        <v>328</v>
      </c>
      <c r="G284" s="254"/>
      <c r="H284" s="257">
        <v>85.799999999999997</v>
      </c>
      <c r="I284" s="254"/>
      <c r="J284" s="254"/>
      <c r="K284" s="254"/>
      <c r="L284" s="258"/>
      <c r="M284" s="259"/>
      <c r="N284" s="260"/>
      <c r="O284" s="260"/>
      <c r="P284" s="260"/>
      <c r="Q284" s="260"/>
      <c r="R284" s="260"/>
      <c r="S284" s="260"/>
      <c r="T284" s="261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62" t="s">
        <v>226</v>
      </c>
      <c r="AU284" s="262" t="s">
        <v>88</v>
      </c>
      <c r="AV284" s="14" t="s">
        <v>204</v>
      </c>
      <c r="AW284" s="14" t="s">
        <v>32</v>
      </c>
      <c r="AX284" s="14" t="s">
        <v>86</v>
      </c>
      <c r="AY284" s="262" t="s">
        <v>187</v>
      </c>
    </row>
    <row r="285" s="2" customFormat="1" ht="21.75" customHeight="1">
      <c r="A285" s="31"/>
      <c r="B285" s="32"/>
      <c r="C285" s="211" t="s">
        <v>1309</v>
      </c>
      <c r="D285" s="211" t="s">
        <v>188</v>
      </c>
      <c r="E285" s="212" t="s">
        <v>1446</v>
      </c>
      <c r="F285" s="213" t="s">
        <v>1447</v>
      </c>
      <c r="G285" s="214" t="s">
        <v>237</v>
      </c>
      <c r="H285" s="215">
        <v>59.799999999999997</v>
      </c>
      <c r="I285" s="216">
        <v>67.400000000000006</v>
      </c>
      <c r="J285" s="216">
        <f>ROUND(I285*H285,2)</f>
        <v>4030.52</v>
      </c>
      <c r="K285" s="217"/>
      <c r="L285" s="37"/>
      <c r="M285" s="218" t="s">
        <v>1</v>
      </c>
      <c r="N285" s="219" t="s">
        <v>43</v>
      </c>
      <c r="O285" s="220">
        <v>0</v>
      </c>
      <c r="P285" s="220">
        <f>O285*H285</f>
        <v>0</v>
      </c>
      <c r="Q285" s="220">
        <v>0</v>
      </c>
      <c r="R285" s="220">
        <f>Q285*H285</f>
        <v>0</v>
      </c>
      <c r="S285" s="220">
        <v>0</v>
      </c>
      <c r="T285" s="221">
        <f>S285*H285</f>
        <v>0</v>
      </c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R285" s="222" t="s">
        <v>370</v>
      </c>
      <c r="AT285" s="222" t="s">
        <v>188</v>
      </c>
      <c r="AU285" s="222" t="s">
        <v>88</v>
      </c>
      <c r="AY285" s="16" t="s">
        <v>187</v>
      </c>
      <c r="BE285" s="223">
        <f>IF(N285="základní",J285,0)</f>
        <v>4030.52</v>
      </c>
      <c r="BF285" s="223">
        <f>IF(N285="snížená",J285,0)</f>
        <v>0</v>
      </c>
      <c r="BG285" s="223">
        <f>IF(N285="zákl. přenesená",J285,0)</f>
        <v>0</v>
      </c>
      <c r="BH285" s="223">
        <f>IF(N285="sníž. přenesená",J285,0)</f>
        <v>0</v>
      </c>
      <c r="BI285" s="223">
        <f>IF(N285="nulová",J285,0)</f>
        <v>0</v>
      </c>
      <c r="BJ285" s="16" t="s">
        <v>86</v>
      </c>
      <c r="BK285" s="223">
        <f>ROUND(I285*H285,2)</f>
        <v>4030.52</v>
      </c>
      <c r="BL285" s="16" t="s">
        <v>370</v>
      </c>
      <c r="BM285" s="222" t="s">
        <v>1448</v>
      </c>
    </row>
    <row r="286" s="12" customFormat="1">
      <c r="A286" s="12"/>
      <c r="B286" s="232"/>
      <c r="C286" s="233"/>
      <c r="D286" s="224" t="s">
        <v>226</v>
      </c>
      <c r="E286" s="241" t="s">
        <v>1</v>
      </c>
      <c r="F286" s="234" t="s">
        <v>1449</v>
      </c>
      <c r="G286" s="233"/>
      <c r="H286" s="235">
        <v>59.799999999999997</v>
      </c>
      <c r="I286" s="233"/>
      <c r="J286" s="233"/>
      <c r="K286" s="233"/>
      <c r="L286" s="236"/>
      <c r="M286" s="237"/>
      <c r="N286" s="238"/>
      <c r="O286" s="238"/>
      <c r="P286" s="238"/>
      <c r="Q286" s="238"/>
      <c r="R286" s="238"/>
      <c r="S286" s="238"/>
      <c r="T286" s="239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T286" s="240" t="s">
        <v>226</v>
      </c>
      <c r="AU286" s="240" t="s">
        <v>88</v>
      </c>
      <c r="AV286" s="12" t="s">
        <v>88</v>
      </c>
      <c r="AW286" s="12" t="s">
        <v>32</v>
      </c>
      <c r="AX286" s="12" t="s">
        <v>78</v>
      </c>
      <c r="AY286" s="240" t="s">
        <v>187</v>
      </c>
    </row>
    <row r="287" s="14" customFormat="1">
      <c r="A287" s="14"/>
      <c r="B287" s="253"/>
      <c r="C287" s="254"/>
      <c r="D287" s="224" t="s">
        <v>226</v>
      </c>
      <c r="E287" s="255" t="s">
        <v>1</v>
      </c>
      <c r="F287" s="256" t="s">
        <v>328</v>
      </c>
      <c r="G287" s="254"/>
      <c r="H287" s="257">
        <v>59.799999999999997</v>
      </c>
      <c r="I287" s="254"/>
      <c r="J287" s="254"/>
      <c r="K287" s="254"/>
      <c r="L287" s="258"/>
      <c r="M287" s="259"/>
      <c r="N287" s="260"/>
      <c r="O287" s="260"/>
      <c r="P287" s="260"/>
      <c r="Q287" s="260"/>
      <c r="R287" s="260"/>
      <c r="S287" s="260"/>
      <c r="T287" s="261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62" t="s">
        <v>226</v>
      </c>
      <c r="AU287" s="262" t="s">
        <v>88</v>
      </c>
      <c r="AV287" s="14" t="s">
        <v>204</v>
      </c>
      <c r="AW287" s="14" t="s">
        <v>32</v>
      </c>
      <c r="AX287" s="14" t="s">
        <v>86</v>
      </c>
      <c r="AY287" s="262" t="s">
        <v>187</v>
      </c>
    </row>
    <row r="288" s="2" customFormat="1" ht="33" customHeight="1">
      <c r="A288" s="31"/>
      <c r="B288" s="32"/>
      <c r="C288" s="211" t="s">
        <v>1450</v>
      </c>
      <c r="D288" s="211" t="s">
        <v>188</v>
      </c>
      <c r="E288" s="212" t="s">
        <v>1451</v>
      </c>
      <c r="F288" s="213" t="s">
        <v>1452</v>
      </c>
      <c r="G288" s="214" t="s">
        <v>237</v>
      </c>
      <c r="H288" s="215">
        <v>53.299999999999997</v>
      </c>
      <c r="I288" s="216">
        <v>84.299999999999997</v>
      </c>
      <c r="J288" s="216">
        <f>ROUND(I288*H288,2)</f>
        <v>4493.1899999999996</v>
      </c>
      <c r="K288" s="217"/>
      <c r="L288" s="37"/>
      <c r="M288" s="218" t="s">
        <v>1</v>
      </c>
      <c r="N288" s="219" t="s">
        <v>43</v>
      </c>
      <c r="O288" s="220">
        <v>0</v>
      </c>
      <c r="P288" s="220">
        <f>O288*H288</f>
        <v>0</v>
      </c>
      <c r="Q288" s="220">
        <v>0</v>
      </c>
      <c r="R288" s="220">
        <f>Q288*H288</f>
        <v>0</v>
      </c>
      <c r="S288" s="220">
        <v>0</v>
      </c>
      <c r="T288" s="221">
        <f>S288*H288</f>
        <v>0</v>
      </c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R288" s="222" t="s">
        <v>370</v>
      </c>
      <c r="AT288" s="222" t="s">
        <v>188</v>
      </c>
      <c r="AU288" s="222" t="s">
        <v>88</v>
      </c>
      <c r="AY288" s="16" t="s">
        <v>187</v>
      </c>
      <c r="BE288" s="223">
        <f>IF(N288="základní",J288,0)</f>
        <v>4493.1899999999996</v>
      </c>
      <c r="BF288" s="223">
        <f>IF(N288="snížená",J288,0)</f>
        <v>0</v>
      </c>
      <c r="BG288" s="223">
        <f>IF(N288="zákl. přenesená",J288,0)</f>
        <v>0</v>
      </c>
      <c r="BH288" s="223">
        <f>IF(N288="sníž. přenesená",J288,0)</f>
        <v>0</v>
      </c>
      <c r="BI288" s="223">
        <f>IF(N288="nulová",J288,0)</f>
        <v>0</v>
      </c>
      <c r="BJ288" s="16" t="s">
        <v>86</v>
      </c>
      <c r="BK288" s="223">
        <f>ROUND(I288*H288,2)</f>
        <v>4493.1899999999996</v>
      </c>
      <c r="BL288" s="16" t="s">
        <v>370</v>
      </c>
      <c r="BM288" s="222" t="s">
        <v>1453</v>
      </c>
    </row>
    <row r="289" s="12" customFormat="1">
      <c r="A289" s="12"/>
      <c r="B289" s="232"/>
      <c r="C289" s="233"/>
      <c r="D289" s="224" t="s">
        <v>226</v>
      </c>
      <c r="E289" s="241" t="s">
        <v>1</v>
      </c>
      <c r="F289" s="234" t="s">
        <v>1454</v>
      </c>
      <c r="G289" s="233"/>
      <c r="H289" s="235">
        <v>40.299999999999997</v>
      </c>
      <c r="I289" s="233"/>
      <c r="J289" s="233"/>
      <c r="K289" s="233"/>
      <c r="L289" s="236"/>
      <c r="M289" s="237"/>
      <c r="N289" s="238"/>
      <c r="O289" s="238"/>
      <c r="P289" s="238"/>
      <c r="Q289" s="238"/>
      <c r="R289" s="238"/>
      <c r="S289" s="238"/>
      <c r="T289" s="239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T289" s="240" t="s">
        <v>226</v>
      </c>
      <c r="AU289" s="240" t="s">
        <v>88</v>
      </c>
      <c r="AV289" s="12" t="s">
        <v>88</v>
      </c>
      <c r="AW289" s="12" t="s">
        <v>32</v>
      </c>
      <c r="AX289" s="12" t="s">
        <v>78</v>
      </c>
      <c r="AY289" s="240" t="s">
        <v>187</v>
      </c>
    </row>
    <row r="290" s="12" customFormat="1">
      <c r="A290" s="12"/>
      <c r="B290" s="232"/>
      <c r="C290" s="233"/>
      <c r="D290" s="224" t="s">
        <v>226</v>
      </c>
      <c r="E290" s="241" t="s">
        <v>1</v>
      </c>
      <c r="F290" s="234" t="s">
        <v>1445</v>
      </c>
      <c r="G290" s="233"/>
      <c r="H290" s="235">
        <v>13</v>
      </c>
      <c r="I290" s="233"/>
      <c r="J290" s="233"/>
      <c r="K290" s="233"/>
      <c r="L290" s="236"/>
      <c r="M290" s="237"/>
      <c r="N290" s="238"/>
      <c r="O290" s="238"/>
      <c r="P290" s="238"/>
      <c r="Q290" s="238"/>
      <c r="R290" s="238"/>
      <c r="S290" s="238"/>
      <c r="T290" s="239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T290" s="240" t="s">
        <v>226</v>
      </c>
      <c r="AU290" s="240" t="s">
        <v>88</v>
      </c>
      <c r="AV290" s="12" t="s">
        <v>88</v>
      </c>
      <c r="AW290" s="12" t="s">
        <v>32</v>
      </c>
      <c r="AX290" s="12" t="s">
        <v>78</v>
      </c>
      <c r="AY290" s="240" t="s">
        <v>187</v>
      </c>
    </row>
    <row r="291" s="14" customFormat="1">
      <c r="A291" s="14"/>
      <c r="B291" s="253"/>
      <c r="C291" s="254"/>
      <c r="D291" s="224" t="s">
        <v>226</v>
      </c>
      <c r="E291" s="255" t="s">
        <v>1</v>
      </c>
      <c r="F291" s="256" t="s">
        <v>328</v>
      </c>
      <c r="G291" s="254"/>
      <c r="H291" s="257">
        <v>53.299999999999997</v>
      </c>
      <c r="I291" s="254"/>
      <c r="J291" s="254"/>
      <c r="K291" s="254"/>
      <c r="L291" s="258"/>
      <c r="M291" s="259"/>
      <c r="N291" s="260"/>
      <c r="O291" s="260"/>
      <c r="P291" s="260"/>
      <c r="Q291" s="260"/>
      <c r="R291" s="260"/>
      <c r="S291" s="260"/>
      <c r="T291" s="261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62" t="s">
        <v>226</v>
      </c>
      <c r="AU291" s="262" t="s">
        <v>88</v>
      </c>
      <c r="AV291" s="14" t="s">
        <v>204</v>
      </c>
      <c r="AW291" s="14" t="s">
        <v>32</v>
      </c>
      <c r="AX291" s="14" t="s">
        <v>86</v>
      </c>
      <c r="AY291" s="262" t="s">
        <v>187</v>
      </c>
    </row>
    <row r="292" s="2" customFormat="1" ht="33" customHeight="1">
      <c r="A292" s="31"/>
      <c r="B292" s="32"/>
      <c r="C292" s="211" t="s">
        <v>1313</v>
      </c>
      <c r="D292" s="211" t="s">
        <v>188</v>
      </c>
      <c r="E292" s="212" t="s">
        <v>1455</v>
      </c>
      <c r="F292" s="213" t="s">
        <v>1456</v>
      </c>
      <c r="G292" s="214" t="s">
        <v>237</v>
      </c>
      <c r="H292" s="215">
        <v>49.399999999999999</v>
      </c>
      <c r="I292" s="216">
        <v>87.799999999999997</v>
      </c>
      <c r="J292" s="216">
        <f>ROUND(I292*H292,2)</f>
        <v>4337.3199999999997</v>
      </c>
      <c r="K292" s="217"/>
      <c r="L292" s="37"/>
      <c r="M292" s="218" t="s">
        <v>1</v>
      </c>
      <c r="N292" s="219" t="s">
        <v>43</v>
      </c>
      <c r="O292" s="220">
        <v>0</v>
      </c>
      <c r="P292" s="220">
        <f>O292*H292</f>
        <v>0</v>
      </c>
      <c r="Q292" s="220">
        <v>0</v>
      </c>
      <c r="R292" s="220">
        <f>Q292*H292</f>
        <v>0</v>
      </c>
      <c r="S292" s="220">
        <v>0</v>
      </c>
      <c r="T292" s="221">
        <f>S292*H292</f>
        <v>0</v>
      </c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R292" s="222" t="s">
        <v>370</v>
      </c>
      <c r="AT292" s="222" t="s">
        <v>188</v>
      </c>
      <c r="AU292" s="222" t="s">
        <v>88</v>
      </c>
      <c r="AY292" s="16" t="s">
        <v>187</v>
      </c>
      <c r="BE292" s="223">
        <f>IF(N292="základní",J292,0)</f>
        <v>4337.3199999999997</v>
      </c>
      <c r="BF292" s="223">
        <f>IF(N292="snížená",J292,0)</f>
        <v>0</v>
      </c>
      <c r="BG292" s="223">
        <f>IF(N292="zákl. přenesená",J292,0)</f>
        <v>0</v>
      </c>
      <c r="BH292" s="223">
        <f>IF(N292="sníž. přenesená",J292,0)</f>
        <v>0</v>
      </c>
      <c r="BI292" s="223">
        <f>IF(N292="nulová",J292,0)</f>
        <v>0</v>
      </c>
      <c r="BJ292" s="16" t="s">
        <v>86</v>
      </c>
      <c r="BK292" s="223">
        <f>ROUND(I292*H292,2)</f>
        <v>4337.3199999999997</v>
      </c>
      <c r="BL292" s="16" t="s">
        <v>370</v>
      </c>
      <c r="BM292" s="222" t="s">
        <v>1457</v>
      </c>
    </row>
    <row r="293" s="12" customFormat="1">
      <c r="A293" s="12"/>
      <c r="B293" s="232"/>
      <c r="C293" s="233"/>
      <c r="D293" s="224" t="s">
        <v>226</v>
      </c>
      <c r="E293" s="241" t="s">
        <v>1</v>
      </c>
      <c r="F293" s="234" t="s">
        <v>1458</v>
      </c>
      <c r="G293" s="233"/>
      <c r="H293" s="235">
        <v>49.399999999999999</v>
      </c>
      <c r="I293" s="233"/>
      <c r="J293" s="233"/>
      <c r="K293" s="233"/>
      <c r="L293" s="236"/>
      <c r="M293" s="237"/>
      <c r="N293" s="238"/>
      <c r="O293" s="238"/>
      <c r="P293" s="238"/>
      <c r="Q293" s="238"/>
      <c r="R293" s="238"/>
      <c r="S293" s="238"/>
      <c r="T293" s="239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T293" s="240" t="s">
        <v>226</v>
      </c>
      <c r="AU293" s="240" t="s">
        <v>88</v>
      </c>
      <c r="AV293" s="12" t="s">
        <v>88</v>
      </c>
      <c r="AW293" s="12" t="s">
        <v>32</v>
      </c>
      <c r="AX293" s="12" t="s">
        <v>78</v>
      </c>
      <c r="AY293" s="240" t="s">
        <v>187</v>
      </c>
    </row>
    <row r="294" s="14" customFormat="1">
      <c r="A294" s="14"/>
      <c r="B294" s="253"/>
      <c r="C294" s="254"/>
      <c r="D294" s="224" t="s">
        <v>226</v>
      </c>
      <c r="E294" s="255" t="s">
        <v>1</v>
      </c>
      <c r="F294" s="256" t="s">
        <v>328</v>
      </c>
      <c r="G294" s="254"/>
      <c r="H294" s="257">
        <v>49.399999999999999</v>
      </c>
      <c r="I294" s="254"/>
      <c r="J294" s="254"/>
      <c r="K294" s="254"/>
      <c r="L294" s="258"/>
      <c r="M294" s="259"/>
      <c r="N294" s="260"/>
      <c r="O294" s="260"/>
      <c r="P294" s="260"/>
      <c r="Q294" s="260"/>
      <c r="R294" s="260"/>
      <c r="S294" s="260"/>
      <c r="T294" s="261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62" t="s">
        <v>226</v>
      </c>
      <c r="AU294" s="262" t="s">
        <v>88</v>
      </c>
      <c r="AV294" s="14" t="s">
        <v>204</v>
      </c>
      <c r="AW294" s="14" t="s">
        <v>32</v>
      </c>
      <c r="AX294" s="14" t="s">
        <v>86</v>
      </c>
      <c r="AY294" s="262" t="s">
        <v>187</v>
      </c>
    </row>
    <row r="295" s="2" customFormat="1" ht="33" customHeight="1">
      <c r="A295" s="31"/>
      <c r="B295" s="32"/>
      <c r="C295" s="211" t="s">
        <v>1459</v>
      </c>
      <c r="D295" s="211" t="s">
        <v>188</v>
      </c>
      <c r="E295" s="212" t="s">
        <v>1460</v>
      </c>
      <c r="F295" s="213" t="s">
        <v>1461</v>
      </c>
      <c r="G295" s="214" t="s">
        <v>237</v>
      </c>
      <c r="H295" s="215">
        <v>13</v>
      </c>
      <c r="I295" s="216">
        <v>110</v>
      </c>
      <c r="J295" s="216">
        <f>ROUND(I295*H295,2)</f>
        <v>1430</v>
      </c>
      <c r="K295" s="217"/>
      <c r="L295" s="37"/>
      <c r="M295" s="218" t="s">
        <v>1</v>
      </c>
      <c r="N295" s="219" t="s">
        <v>43</v>
      </c>
      <c r="O295" s="220">
        <v>0</v>
      </c>
      <c r="P295" s="220">
        <f>O295*H295</f>
        <v>0</v>
      </c>
      <c r="Q295" s="220">
        <v>0</v>
      </c>
      <c r="R295" s="220">
        <f>Q295*H295</f>
        <v>0</v>
      </c>
      <c r="S295" s="220">
        <v>0</v>
      </c>
      <c r="T295" s="221">
        <f>S295*H295</f>
        <v>0</v>
      </c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R295" s="222" t="s">
        <v>370</v>
      </c>
      <c r="AT295" s="222" t="s">
        <v>188</v>
      </c>
      <c r="AU295" s="222" t="s">
        <v>88</v>
      </c>
      <c r="AY295" s="16" t="s">
        <v>187</v>
      </c>
      <c r="BE295" s="223">
        <f>IF(N295="základní",J295,0)</f>
        <v>1430</v>
      </c>
      <c r="BF295" s="223">
        <f>IF(N295="snížená",J295,0)</f>
        <v>0</v>
      </c>
      <c r="BG295" s="223">
        <f>IF(N295="zákl. přenesená",J295,0)</f>
        <v>0</v>
      </c>
      <c r="BH295" s="223">
        <f>IF(N295="sníž. přenesená",J295,0)</f>
        <v>0</v>
      </c>
      <c r="BI295" s="223">
        <f>IF(N295="nulová",J295,0)</f>
        <v>0</v>
      </c>
      <c r="BJ295" s="16" t="s">
        <v>86</v>
      </c>
      <c r="BK295" s="223">
        <f>ROUND(I295*H295,2)</f>
        <v>1430</v>
      </c>
      <c r="BL295" s="16" t="s">
        <v>370</v>
      </c>
      <c r="BM295" s="222" t="s">
        <v>1462</v>
      </c>
    </row>
    <row r="296" s="12" customFormat="1">
      <c r="A296" s="12"/>
      <c r="B296" s="232"/>
      <c r="C296" s="233"/>
      <c r="D296" s="224" t="s">
        <v>226</v>
      </c>
      <c r="E296" s="241" t="s">
        <v>1</v>
      </c>
      <c r="F296" s="234" t="s">
        <v>1463</v>
      </c>
      <c r="G296" s="233"/>
      <c r="H296" s="235">
        <v>13</v>
      </c>
      <c r="I296" s="233"/>
      <c r="J296" s="233"/>
      <c r="K296" s="233"/>
      <c r="L296" s="236"/>
      <c r="M296" s="237"/>
      <c r="N296" s="238"/>
      <c r="O296" s="238"/>
      <c r="P296" s="238"/>
      <c r="Q296" s="238"/>
      <c r="R296" s="238"/>
      <c r="S296" s="238"/>
      <c r="T296" s="239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T296" s="240" t="s">
        <v>226</v>
      </c>
      <c r="AU296" s="240" t="s">
        <v>88</v>
      </c>
      <c r="AV296" s="12" t="s">
        <v>88</v>
      </c>
      <c r="AW296" s="12" t="s">
        <v>32</v>
      </c>
      <c r="AX296" s="12" t="s">
        <v>78</v>
      </c>
      <c r="AY296" s="240" t="s">
        <v>187</v>
      </c>
    </row>
    <row r="297" s="14" customFormat="1">
      <c r="A297" s="14"/>
      <c r="B297" s="253"/>
      <c r="C297" s="254"/>
      <c r="D297" s="224" t="s">
        <v>226</v>
      </c>
      <c r="E297" s="255" t="s">
        <v>1</v>
      </c>
      <c r="F297" s="256" t="s">
        <v>328</v>
      </c>
      <c r="G297" s="254"/>
      <c r="H297" s="257">
        <v>13</v>
      </c>
      <c r="I297" s="254"/>
      <c r="J297" s="254"/>
      <c r="K297" s="254"/>
      <c r="L297" s="258"/>
      <c r="M297" s="259"/>
      <c r="N297" s="260"/>
      <c r="O297" s="260"/>
      <c r="P297" s="260"/>
      <c r="Q297" s="260"/>
      <c r="R297" s="260"/>
      <c r="S297" s="260"/>
      <c r="T297" s="261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62" t="s">
        <v>226</v>
      </c>
      <c r="AU297" s="262" t="s">
        <v>88</v>
      </c>
      <c r="AV297" s="14" t="s">
        <v>204</v>
      </c>
      <c r="AW297" s="14" t="s">
        <v>32</v>
      </c>
      <c r="AX297" s="14" t="s">
        <v>86</v>
      </c>
      <c r="AY297" s="262" t="s">
        <v>187</v>
      </c>
    </row>
    <row r="298" s="2" customFormat="1" ht="33" customHeight="1">
      <c r="A298" s="31"/>
      <c r="B298" s="32"/>
      <c r="C298" s="211" t="s">
        <v>1317</v>
      </c>
      <c r="D298" s="211" t="s">
        <v>188</v>
      </c>
      <c r="E298" s="212" t="s">
        <v>1464</v>
      </c>
      <c r="F298" s="213" t="s">
        <v>1465</v>
      </c>
      <c r="G298" s="214" t="s">
        <v>237</v>
      </c>
      <c r="H298" s="215">
        <v>46.799999999999997</v>
      </c>
      <c r="I298" s="216">
        <v>125</v>
      </c>
      <c r="J298" s="216">
        <f>ROUND(I298*H298,2)</f>
        <v>5850</v>
      </c>
      <c r="K298" s="217"/>
      <c r="L298" s="37"/>
      <c r="M298" s="218" t="s">
        <v>1</v>
      </c>
      <c r="N298" s="219" t="s">
        <v>43</v>
      </c>
      <c r="O298" s="220">
        <v>0</v>
      </c>
      <c r="P298" s="220">
        <f>O298*H298</f>
        <v>0</v>
      </c>
      <c r="Q298" s="220">
        <v>0</v>
      </c>
      <c r="R298" s="220">
        <f>Q298*H298</f>
        <v>0</v>
      </c>
      <c r="S298" s="220">
        <v>0</v>
      </c>
      <c r="T298" s="221">
        <f>S298*H298</f>
        <v>0</v>
      </c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R298" s="222" t="s">
        <v>370</v>
      </c>
      <c r="AT298" s="222" t="s">
        <v>188</v>
      </c>
      <c r="AU298" s="222" t="s">
        <v>88</v>
      </c>
      <c r="AY298" s="16" t="s">
        <v>187</v>
      </c>
      <c r="BE298" s="223">
        <f>IF(N298="základní",J298,0)</f>
        <v>5850</v>
      </c>
      <c r="BF298" s="223">
        <f>IF(N298="snížená",J298,0)</f>
        <v>0</v>
      </c>
      <c r="BG298" s="223">
        <f>IF(N298="zákl. přenesená",J298,0)</f>
        <v>0</v>
      </c>
      <c r="BH298" s="223">
        <f>IF(N298="sníž. přenesená",J298,0)</f>
        <v>0</v>
      </c>
      <c r="BI298" s="223">
        <f>IF(N298="nulová",J298,0)</f>
        <v>0</v>
      </c>
      <c r="BJ298" s="16" t="s">
        <v>86</v>
      </c>
      <c r="BK298" s="223">
        <f>ROUND(I298*H298,2)</f>
        <v>5850</v>
      </c>
      <c r="BL298" s="16" t="s">
        <v>370</v>
      </c>
      <c r="BM298" s="222" t="s">
        <v>1466</v>
      </c>
    </row>
    <row r="299" s="12" customFormat="1">
      <c r="A299" s="12"/>
      <c r="B299" s="232"/>
      <c r="C299" s="233"/>
      <c r="D299" s="224" t="s">
        <v>226</v>
      </c>
      <c r="E299" s="241" t="s">
        <v>1</v>
      </c>
      <c r="F299" s="234" t="s">
        <v>1467</v>
      </c>
      <c r="G299" s="233"/>
      <c r="H299" s="235">
        <v>46.799999999999997</v>
      </c>
      <c r="I299" s="233"/>
      <c r="J299" s="233"/>
      <c r="K299" s="233"/>
      <c r="L299" s="236"/>
      <c r="M299" s="237"/>
      <c r="N299" s="238"/>
      <c r="O299" s="238"/>
      <c r="P299" s="238"/>
      <c r="Q299" s="238"/>
      <c r="R299" s="238"/>
      <c r="S299" s="238"/>
      <c r="T299" s="239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T299" s="240" t="s">
        <v>226</v>
      </c>
      <c r="AU299" s="240" t="s">
        <v>88</v>
      </c>
      <c r="AV299" s="12" t="s">
        <v>88</v>
      </c>
      <c r="AW299" s="12" t="s">
        <v>32</v>
      </c>
      <c r="AX299" s="12" t="s">
        <v>78</v>
      </c>
      <c r="AY299" s="240" t="s">
        <v>187</v>
      </c>
    </row>
    <row r="300" s="14" customFormat="1">
      <c r="A300" s="14"/>
      <c r="B300" s="253"/>
      <c r="C300" s="254"/>
      <c r="D300" s="224" t="s">
        <v>226</v>
      </c>
      <c r="E300" s="255" t="s">
        <v>1</v>
      </c>
      <c r="F300" s="256" t="s">
        <v>328</v>
      </c>
      <c r="G300" s="254"/>
      <c r="H300" s="257">
        <v>46.799999999999997</v>
      </c>
      <c r="I300" s="254"/>
      <c r="J300" s="254"/>
      <c r="K300" s="254"/>
      <c r="L300" s="258"/>
      <c r="M300" s="259"/>
      <c r="N300" s="260"/>
      <c r="O300" s="260"/>
      <c r="P300" s="260"/>
      <c r="Q300" s="260"/>
      <c r="R300" s="260"/>
      <c r="S300" s="260"/>
      <c r="T300" s="261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62" t="s">
        <v>226</v>
      </c>
      <c r="AU300" s="262" t="s">
        <v>88</v>
      </c>
      <c r="AV300" s="14" t="s">
        <v>204</v>
      </c>
      <c r="AW300" s="14" t="s">
        <v>32</v>
      </c>
      <c r="AX300" s="14" t="s">
        <v>86</v>
      </c>
      <c r="AY300" s="262" t="s">
        <v>187</v>
      </c>
    </row>
    <row r="301" s="2" customFormat="1" ht="33" customHeight="1">
      <c r="A301" s="31"/>
      <c r="B301" s="32"/>
      <c r="C301" s="211" t="s">
        <v>1468</v>
      </c>
      <c r="D301" s="211" t="s">
        <v>188</v>
      </c>
      <c r="E301" s="212" t="s">
        <v>1469</v>
      </c>
      <c r="F301" s="213" t="s">
        <v>1470</v>
      </c>
      <c r="G301" s="214" t="s">
        <v>237</v>
      </c>
      <c r="H301" s="215">
        <v>89</v>
      </c>
      <c r="I301" s="216">
        <v>273</v>
      </c>
      <c r="J301" s="216">
        <f>ROUND(I301*H301,2)</f>
        <v>24297</v>
      </c>
      <c r="K301" s="217"/>
      <c r="L301" s="37"/>
      <c r="M301" s="218" t="s">
        <v>1</v>
      </c>
      <c r="N301" s="219" t="s">
        <v>43</v>
      </c>
      <c r="O301" s="220">
        <v>0</v>
      </c>
      <c r="P301" s="220">
        <f>O301*H301</f>
        <v>0</v>
      </c>
      <c r="Q301" s="220">
        <v>0</v>
      </c>
      <c r="R301" s="220">
        <f>Q301*H301</f>
        <v>0</v>
      </c>
      <c r="S301" s="220">
        <v>0</v>
      </c>
      <c r="T301" s="221">
        <f>S301*H301</f>
        <v>0</v>
      </c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R301" s="222" t="s">
        <v>370</v>
      </c>
      <c r="AT301" s="222" t="s">
        <v>188</v>
      </c>
      <c r="AU301" s="222" t="s">
        <v>88</v>
      </c>
      <c r="AY301" s="16" t="s">
        <v>187</v>
      </c>
      <c r="BE301" s="223">
        <f>IF(N301="základní",J301,0)</f>
        <v>24297</v>
      </c>
      <c r="BF301" s="223">
        <f>IF(N301="snížená",J301,0)</f>
        <v>0</v>
      </c>
      <c r="BG301" s="223">
        <f>IF(N301="zákl. přenesená",J301,0)</f>
        <v>0</v>
      </c>
      <c r="BH301" s="223">
        <f>IF(N301="sníž. přenesená",J301,0)</f>
        <v>0</v>
      </c>
      <c r="BI301" s="223">
        <f>IF(N301="nulová",J301,0)</f>
        <v>0</v>
      </c>
      <c r="BJ301" s="16" t="s">
        <v>86</v>
      </c>
      <c r="BK301" s="223">
        <f>ROUND(I301*H301,2)</f>
        <v>24297</v>
      </c>
      <c r="BL301" s="16" t="s">
        <v>370</v>
      </c>
      <c r="BM301" s="222" t="s">
        <v>1471</v>
      </c>
    </row>
    <row r="302" s="12" customFormat="1">
      <c r="A302" s="12"/>
      <c r="B302" s="232"/>
      <c r="C302" s="233"/>
      <c r="D302" s="224" t="s">
        <v>226</v>
      </c>
      <c r="E302" s="241" t="s">
        <v>1</v>
      </c>
      <c r="F302" s="234" t="s">
        <v>1472</v>
      </c>
      <c r="G302" s="233"/>
      <c r="H302" s="235">
        <v>62</v>
      </c>
      <c r="I302" s="233"/>
      <c r="J302" s="233"/>
      <c r="K302" s="233"/>
      <c r="L302" s="236"/>
      <c r="M302" s="237"/>
      <c r="N302" s="238"/>
      <c r="O302" s="238"/>
      <c r="P302" s="238"/>
      <c r="Q302" s="238"/>
      <c r="R302" s="238"/>
      <c r="S302" s="238"/>
      <c r="T302" s="239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T302" s="240" t="s">
        <v>226</v>
      </c>
      <c r="AU302" s="240" t="s">
        <v>88</v>
      </c>
      <c r="AV302" s="12" t="s">
        <v>88</v>
      </c>
      <c r="AW302" s="12" t="s">
        <v>32</v>
      </c>
      <c r="AX302" s="12" t="s">
        <v>78</v>
      </c>
      <c r="AY302" s="240" t="s">
        <v>187</v>
      </c>
    </row>
    <row r="303" s="12" customFormat="1">
      <c r="A303" s="12"/>
      <c r="B303" s="232"/>
      <c r="C303" s="233"/>
      <c r="D303" s="224" t="s">
        <v>226</v>
      </c>
      <c r="E303" s="241" t="s">
        <v>1</v>
      </c>
      <c r="F303" s="234" t="s">
        <v>1473</v>
      </c>
      <c r="G303" s="233"/>
      <c r="H303" s="235">
        <v>27</v>
      </c>
      <c r="I303" s="233"/>
      <c r="J303" s="233"/>
      <c r="K303" s="233"/>
      <c r="L303" s="236"/>
      <c r="M303" s="237"/>
      <c r="N303" s="238"/>
      <c r="O303" s="238"/>
      <c r="P303" s="238"/>
      <c r="Q303" s="238"/>
      <c r="R303" s="238"/>
      <c r="S303" s="238"/>
      <c r="T303" s="239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T303" s="240" t="s">
        <v>226</v>
      </c>
      <c r="AU303" s="240" t="s">
        <v>88</v>
      </c>
      <c r="AV303" s="12" t="s">
        <v>88</v>
      </c>
      <c r="AW303" s="12" t="s">
        <v>32</v>
      </c>
      <c r="AX303" s="12" t="s">
        <v>78</v>
      </c>
      <c r="AY303" s="240" t="s">
        <v>187</v>
      </c>
    </row>
    <row r="304" s="14" customFormat="1">
      <c r="A304" s="14"/>
      <c r="B304" s="253"/>
      <c r="C304" s="254"/>
      <c r="D304" s="224" t="s">
        <v>226</v>
      </c>
      <c r="E304" s="255" t="s">
        <v>1</v>
      </c>
      <c r="F304" s="256" t="s">
        <v>328</v>
      </c>
      <c r="G304" s="254"/>
      <c r="H304" s="257">
        <v>89</v>
      </c>
      <c r="I304" s="254"/>
      <c r="J304" s="254"/>
      <c r="K304" s="254"/>
      <c r="L304" s="258"/>
      <c r="M304" s="259"/>
      <c r="N304" s="260"/>
      <c r="O304" s="260"/>
      <c r="P304" s="260"/>
      <c r="Q304" s="260"/>
      <c r="R304" s="260"/>
      <c r="S304" s="260"/>
      <c r="T304" s="261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62" t="s">
        <v>226</v>
      </c>
      <c r="AU304" s="262" t="s">
        <v>88</v>
      </c>
      <c r="AV304" s="14" t="s">
        <v>204</v>
      </c>
      <c r="AW304" s="14" t="s">
        <v>32</v>
      </c>
      <c r="AX304" s="14" t="s">
        <v>86</v>
      </c>
      <c r="AY304" s="262" t="s">
        <v>187</v>
      </c>
    </row>
    <row r="305" s="2" customFormat="1" ht="33" customHeight="1">
      <c r="A305" s="31"/>
      <c r="B305" s="32"/>
      <c r="C305" s="211" t="s">
        <v>1321</v>
      </c>
      <c r="D305" s="211" t="s">
        <v>188</v>
      </c>
      <c r="E305" s="212" t="s">
        <v>1474</v>
      </c>
      <c r="F305" s="213" t="s">
        <v>1475</v>
      </c>
      <c r="G305" s="214" t="s">
        <v>237</v>
      </c>
      <c r="H305" s="215">
        <v>14.300000000000001</v>
      </c>
      <c r="I305" s="216">
        <v>146</v>
      </c>
      <c r="J305" s="216">
        <f>ROUND(I305*H305,2)</f>
        <v>2087.8000000000002</v>
      </c>
      <c r="K305" s="217"/>
      <c r="L305" s="37"/>
      <c r="M305" s="218" t="s">
        <v>1</v>
      </c>
      <c r="N305" s="219" t="s">
        <v>43</v>
      </c>
      <c r="O305" s="220">
        <v>0</v>
      </c>
      <c r="P305" s="220">
        <f>O305*H305</f>
        <v>0</v>
      </c>
      <c r="Q305" s="220">
        <v>0</v>
      </c>
      <c r="R305" s="220">
        <f>Q305*H305</f>
        <v>0</v>
      </c>
      <c r="S305" s="220">
        <v>0</v>
      </c>
      <c r="T305" s="221">
        <f>S305*H305</f>
        <v>0</v>
      </c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R305" s="222" t="s">
        <v>370</v>
      </c>
      <c r="AT305" s="222" t="s">
        <v>188</v>
      </c>
      <c r="AU305" s="222" t="s">
        <v>88</v>
      </c>
      <c r="AY305" s="16" t="s">
        <v>187</v>
      </c>
      <c r="BE305" s="223">
        <f>IF(N305="základní",J305,0)</f>
        <v>2087.8000000000002</v>
      </c>
      <c r="BF305" s="223">
        <f>IF(N305="snížená",J305,0)</f>
        <v>0</v>
      </c>
      <c r="BG305" s="223">
        <f>IF(N305="zákl. přenesená",J305,0)</f>
        <v>0</v>
      </c>
      <c r="BH305" s="223">
        <f>IF(N305="sníž. přenesená",J305,0)</f>
        <v>0</v>
      </c>
      <c r="BI305" s="223">
        <f>IF(N305="nulová",J305,0)</f>
        <v>0</v>
      </c>
      <c r="BJ305" s="16" t="s">
        <v>86</v>
      </c>
      <c r="BK305" s="223">
        <f>ROUND(I305*H305,2)</f>
        <v>2087.8000000000002</v>
      </c>
      <c r="BL305" s="16" t="s">
        <v>370</v>
      </c>
      <c r="BM305" s="222" t="s">
        <v>1476</v>
      </c>
    </row>
    <row r="306" s="12" customFormat="1">
      <c r="A306" s="12"/>
      <c r="B306" s="232"/>
      <c r="C306" s="233"/>
      <c r="D306" s="224" t="s">
        <v>226</v>
      </c>
      <c r="E306" s="241" t="s">
        <v>1</v>
      </c>
      <c r="F306" s="234" t="s">
        <v>1477</v>
      </c>
      <c r="G306" s="233"/>
      <c r="H306" s="235">
        <v>14.300000000000001</v>
      </c>
      <c r="I306" s="233"/>
      <c r="J306" s="233"/>
      <c r="K306" s="233"/>
      <c r="L306" s="236"/>
      <c r="M306" s="237"/>
      <c r="N306" s="238"/>
      <c r="O306" s="238"/>
      <c r="P306" s="238"/>
      <c r="Q306" s="238"/>
      <c r="R306" s="238"/>
      <c r="S306" s="238"/>
      <c r="T306" s="239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T306" s="240" t="s">
        <v>226</v>
      </c>
      <c r="AU306" s="240" t="s">
        <v>88</v>
      </c>
      <c r="AV306" s="12" t="s">
        <v>88</v>
      </c>
      <c r="AW306" s="12" t="s">
        <v>32</v>
      </c>
      <c r="AX306" s="12" t="s">
        <v>78</v>
      </c>
      <c r="AY306" s="240" t="s">
        <v>187</v>
      </c>
    </row>
    <row r="307" s="14" customFormat="1">
      <c r="A307" s="14"/>
      <c r="B307" s="253"/>
      <c r="C307" s="254"/>
      <c r="D307" s="224" t="s">
        <v>226</v>
      </c>
      <c r="E307" s="255" t="s">
        <v>1</v>
      </c>
      <c r="F307" s="256" t="s">
        <v>328</v>
      </c>
      <c r="G307" s="254"/>
      <c r="H307" s="257">
        <v>14.300000000000001</v>
      </c>
      <c r="I307" s="254"/>
      <c r="J307" s="254"/>
      <c r="K307" s="254"/>
      <c r="L307" s="258"/>
      <c r="M307" s="259"/>
      <c r="N307" s="260"/>
      <c r="O307" s="260"/>
      <c r="P307" s="260"/>
      <c r="Q307" s="260"/>
      <c r="R307" s="260"/>
      <c r="S307" s="260"/>
      <c r="T307" s="261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62" t="s">
        <v>226</v>
      </c>
      <c r="AU307" s="262" t="s">
        <v>88</v>
      </c>
      <c r="AV307" s="14" t="s">
        <v>204</v>
      </c>
      <c r="AW307" s="14" t="s">
        <v>32</v>
      </c>
      <c r="AX307" s="14" t="s">
        <v>86</v>
      </c>
      <c r="AY307" s="262" t="s">
        <v>187</v>
      </c>
    </row>
    <row r="308" s="2" customFormat="1" ht="16.5" customHeight="1">
      <c r="A308" s="31"/>
      <c r="B308" s="32"/>
      <c r="C308" s="211" t="s">
        <v>1478</v>
      </c>
      <c r="D308" s="211" t="s">
        <v>188</v>
      </c>
      <c r="E308" s="212" t="s">
        <v>1479</v>
      </c>
      <c r="F308" s="213" t="s">
        <v>1480</v>
      </c>
      <c r="G308" s="214" t="s">
        <v>237</v>
      </c>
      <c r="H308" s="215">
        <v>126.09999999999999</v>
      </c>
      <c r="I308" s="216">
        <v>30.699999999999999</v>
      </c>
      <c r="J308" s="216">
        <f>ROUND(I308*H308,2)</f>
        <v>3871.27</v>
      </c>
      <c r="K308" s="217"/>
      <c r="L308" s="37"/>
      <c r="M308" s="218" t="s">
        <v>1</v>
      </c>
      <c r="N308" s="219" t="s">
        <v>43</v>
      </c>
      <c r="O308" s="220">
        <v>0</v>
      </c>
      <c r="P308" s="220">
        <f>O308*H308</f>
        <v>0</v>
      </c>
      <c r="Q308" s="220">
        <v>0</v>
      </c>
      <c r="R308" s="220">
        <f>Q308*H308</f>
        <v>0</v>
      </c>
      <c r="S308" s="220">
        <v>0</v>
      </c>
      <c r="T308" s="221">
        <f>S308*H308</f>
        <v>0</v>
      </c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R308" s="222" t="s">
        <v>370</v>
      </c>
      <c r="AT308" s="222" t="s">
        <v>188</v>
      </c>
      <c r="AU308" s="222" t="s">
        <v>88</v>
      </c>
      <c r="AY308" s="16" t="s">
        <v>187</v>
      </c>
      <c r="BE308" s="223">
        <f>IF(N308="základní",J308,0)</f>
        <v>3871.27</v>
      </c>
      <c r="BF308" s="223">
        <f>IF(N308="snížená",J308,0)</f>
        <v>0</v>
      </c>
      <c r="BG308" s="223">
        <f>IF(N308="zákl. přenesená",J308,0)</f>
        <v>0</v>
      </c>
      <c r="BH308" s="223">
        <f>IF(N308="sníž. přenesená",J308,0)</f>
        <v>0</v>
      </c>
      <c r="BI308" s="223">
        <f>IF(N308="nulová",J308,0)</f>
        <v>0</v>
      </c>
      <c r="BJ308" s="16" t="s">
        <v>86</v>
      </c>
      <c r="BK308" s="223">
        <f>ROUND(I308*H308,2)</f>
        <v>3871.27</v>
      </c>
      <c r="BL308" s="16" t="s">
        <v>370</v>
      </c>
      <c r="BM308" s="222" t="s">
        <v>1481</v>
      </c>
    </row>
    <row r="309" s="2" customFormat="1" ht="16.5" customHeight="1">
      <c r="A309" s="31"/>
      <c r="B309" s="32"/>
      <c r="C309" s="211" t="s">
        <v>1324</v>
      </c>
      <c r="D309" s="211" t="s">
        <v>188</v>
      </c>
      <c r="E309" s="212" t="s">
        <v>1482</v>
      </c>
      <c r="F309" s="213" t="s">
        <v>1483</v>
      </c>
      <c r="G309" s="214" t="s">
        <v>237</v>
      </c>
      <c r="H309" s="215">
        <v>87.099999999999994</v>
      </c>
      <c r="I309" s="216">
        <v>32.600000000000001</v>
      </c>
      <c r="J309" s="216">
        <f>ROUND(I309*H309,2)</f>
        <v>2839.46</v>
      </c>
      <c r="K309" s="217"/>
      <c r="L309" s="37"/>
      <c r="M309" s="218" t="s">
        <v>1</v>
      </c>
      <c r="N309" s="219" t="s">
        <v>43</v>
      </c>
      <c r="O309" s="220">
        <v>0</v>
      </c>
      <c r="P309" s="220">
        <f>O309*H309</f>
        <v>0</v>
      </c>
      <c r="Q309" s="220">
        <v>0</v>
      </c>
      <c r="R309" s="220">
        <f>Q309*H309</f>
        <v>0</v>
      </c>
      <c r="S309" s="220">
        <v>0</v>
      </c>
      <c r="T309" s="221">
        <f>S309*H309</f>
        <v>0</v>
      </c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R309" s="222" t="s">
        <v>370</v>
      </c>
      <c r="AT309" s="222" t="s">
        <v>188</v>
      </c>
      <c r="AU309" s="222" t="s">
        <v>88</v>
      </c>
      <c r="AY309" s="16" t="s">
        <v>187</v>
      </c>
      <c r="BE309" s="223">
        <f>IF(N309="základní",J309,0)</f>
        <v>2839.46</v>
      </c>
      <c r="BF309" s="223">
        <f>IF(N309="snížená",J309,0)</f>
        <v>0</v>
      </c>
      <c r="BG309" s="223">
        <f>IF(N309="zákl. přenesená",J309,0)</f>
        <v>0</v>
      </c>
      <c r="BH309" s="223">
        <f>IF(N309="sníž. přenesená",J309,0)</f>
        <v>0</v>
      </c>
      <c r="BI309" s="223">
        <f>IF(N309="nulová",J309,0)</f>
        <v>0</v>
      </c>
      <c r="BJ309" s="16" t="s">
        <v>86</v>
      </c>
      <c r="BK309" s="223">
        <f>ROUND(I309*H309,2)</f>
        <v>2839.46</v>
      </c>
      <c r="BL309" s="16" t="s">
        <v>370</v>
      </c>
      <c r="BM309" s="222" t="s">
        <v>1484</v>
      </c>
    </row>
    <row r="310" s="2" customFormat="1" ht="16.5" customHeight="1">
      <c r="A310" s="31"/>
      <c r="B310" s="32"/>
      <c r="C310" s="211" t="s">
        <v>1485</v>
      </c>
      <c r="D310" s="211" t="s">
        <v>188</v>
      </c>
      <c r="E310" s="212" t="s">
        <v>1486</v>
      </c>
      <c r="F310" s="213" t="s">
        <v>1487</v>
      </c>
      <c r="G310" s="214" t="s">
        <v>237</v>
      </c>
      <c r="H310" s="215">
        <v>52</v>
      </c>
      <c r="I310" s="216">
        <v>36.700000000000003</v>
      </c>
      <c r="J310" s="216">
        <f>ROUND(I310*H310,2)</f>
        <v>1908.4000000000001</v>
      </c>
      <c r="K310" s="217"/>
      <c r="L310" s="37"/>
      <c r="M310" s="218" t="s">
        <v>1</v>
      </c>
      <c r="N310" s="219" t="s">
        <v>43</v>
      </c>
      <c r="O310" s="220">
        <v>0</v>
      </c>
      <c r="P310" s="220">
        <f>O310*H310</f>
        <v>0</v>
      </c>
      <c r="Q310" s="220">
        <v>0</v>
      </c>
      <c r="R310" s="220">
        <f>Q310*H310</f>
        <v>0</v>
      </c>
      <c r="S310" s="220">
        <v>0</v>
      </c>
      <c r="T310" s="221">
        <f>S310*H310</f>
        <v>0</v>
      </c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R310" s="222" t="s">
        <v>370</v>
      </c>
      <c r="AT310" s="222" t="s">
        <v>188</v>
      </c>
      <c r="AU310" s="222" t="s">
        <v>88</v>
      </c>
      <c r="AY310" s="16" t="s">
        <v>187</v>
      </c>
      <c r="BE310" s="223">
        <f>IF(N310="základní",J310,0)</f>
        <v>1908.4000000000001</v>
      </c>
      <c r="BF310" s="223">
        <f>IF(N310="snížená",J310,0)</f>
        <v>0</v>
      </c>
      <c r="BG310" s="223">
        <f>IF(N310="zákl. přenesená",J310,0)</f>
        <v>0</v>
      </c>
      <c r="BH310" s="223">
        <f>IF(N310="sníž. přenesená",J310,0)</f>
        <v>0</v>
      </c>
      <c r="BI310" s="223">
        <f>IF(N310="nulová",J310,0)</f>
        <v>0</v>
      </c>
      <c r="BJ310" s="16" t="s">
        <v>86</v>
      </c>
      <c r="BK310" s="223">
        <f>ROUND(I310*H310,2)</f>
        <v>1908.4000000000001</v>
      </c>
      <c r="BL310" s="16" t="s">
        <v>370</v>
      </c>
      <c r="BM310" s="222" t="s">
        <v>1488</v>
      </c>
    </row>
    <row r="311" s="2" customFormat="1" ht="16.5" customHeight="1">
      <c r="A311" s="31"/>
      <c r="B311" s="32"/>
      <c r="C311" s="211" t="s">
        <v>1329</v>
      </c>
      <c r="D311" s="211" t="s">
        <v>188</v>
      </c>
      <c r="E311" s="212" t="s">
        <v>1489</v>
      </c>
      <c r="F311" s="213" t="s">
        <v>1490</v>
      </c>
      <c r="G311" s="214" t="s">
        <v>237</v>
      </c>
      <c r="H311" s="215">
        <v>26</v>
      </c>
      <c r="I311" s="216">
        <v>42.799999999999997</v>
      </c>
      <c r="J311" s="216">
        <f>ROUND(I311*H311,2)</f>
        <v>1112.8</v>
      </c>
      <c r="K311" s="217"/>
      <c r="L311" s="37"/>
      <c r="M311" s="218" t="s">
        <v>1</v>
      </c>
      <c r="N311" s="219" t="s">
        <v>43</v>
      </c>
      <c r="O311" s="220">
        <v>0</v>
      </c>
      <c r="P311" s="220">
        <f>O311*H311</f>
        <v>0</v>
      </c>
      <c r="Q311" s="220">
        <v>0</v>
      </c>
      <c r="R311" s="220">
        <f>Q311*H311</f>
        <v>0</v>
      </c>
      <c r="S311" s="220">
        <v>0</v>
      </c>
      <c r="T311" s="221">
        <f>S311*H311</f>
        <v>0</v>
      </c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R311" s="222" t="s">
        <v>370</v>
      </c>
      <c r="AT311" s="222" t="s">
        <v>188</v>
      </c>
      <c r="AU311" s="222" t="s">
        <v>88</v>
      </c>
      <c r="AY311" s="16" t="s">
        <v>187</v>
      </c>
      <c r="BE311" s="223">
        <f>IF(N311="základní",J311,0)</f>
        <v>1112.8</v>
      </c>
      <c r="BF311" s="223">
        <f>IF(N311="snížená",J311,0)</f>
        <v>0</v>
      </c>
      <c r="BG311" s="223">
        <f>IF(N311="zákl. přenesená",J311,0)</f>
        <v>0</v>
      </c>
      <c r="BH311" s="223">
        <f>IF(N311="sníž. přenesená",J311,0)</f>
        <v>0</v>
      </c>
      <c r="BI311" s="223">
        <f>IF(N311="nulová",J311,0)</f>
        <v>0</v>
      </c>
      <c r="BJ311" s="16" t="s">
        <v>86</v>
      </c>
      <c r="BK311" s="223">
        <f>ROUND(I311*H311,2)</f>
        <v>1112.8</v>
      </c>
      <c r="BL311" s="16" t="s">
        <v>370</v>
      </c>
      <c r="BM311" s="222" t="s">
        <v>1491</v>
      </c>
    </row>
    <row r="312" s="2" customFormat="1" ht="16.5" customHeight="1">
      <c r="A312" s="31"/>
      <c r="B312" s="32"/>
      <c r="C312" s="211" t="s">
        <v>1492</v>
      </c>
      <c r="D312" s="211" t="s">
        <v>188</v>
      </c>
      <c r="E312" s="212" t="s">
        <v>1493</v>
      </c>
      <c r="F312" s="213" t="s">
        <v>1494</v>
      </c>
      <c r="G312" s="214" t="s">
        <v>237</v>
      </c>
      <c r="H312" s="215">
        <v>66.299999999999997</v>
      </c>
      <c r="I312" s="216">
        <v>54.600000000000001</v>
      </c>
      <c r="J312" s="216">
        <f>ROUND(I312*H312,2)</f>
        <v>3619.98</v>
      </c>
      <c r="K312" s="217"/>
      <c r="L312" s="37"/>
      <c r="M312" s="218" t="s">
        <v>1</v>
      </c>
      <c r="N312" s="219" t="s">
        <v>43</v>
      </c>
      <c r="O312" s="220">
        <v>0</v>
      </c>
      <c r="P312" s="220">
        <f>O312*H312</f>
        <v>0</v>
      </c>
      <c r="Q312" s="220">
        <v>0</v>
      </c>
      <c r="R312" s="220">
        <f>Q312*H312</f>
        <v>0</v>
      </c>
      <c r="S312" s="220">
        <v>0</v>
      </c>
      <c r="T312" s="221">
        <f>S312*H312</f>
        <v>0</v>
      </c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R312" s="222" t="s">
        <v>370</v>
      </c>
      <c r="AT312" s="222" t="s">
        <v>188</v>
      </c>
      <c r="AU312" s="222" t="s">
        <v>88</v>
      </c>
      <c r="AY312" s="16" t="s">
        <v>187</v>
      </c>
      <c r="BE312" s="223">
        <f>IF(N312="základní",J312,0)</f>
        <v>3619.98</v>
      </c>
      <c r="BF312" s="223">
        <f>IF(N312="snížená",J312,0)</f>
        <v>0</v>
      </c>
      <c r="BG312" s="223">
        <f>IF(N312="zákl. přenesená",J312,0)</f>
        <v>0</v>
      </c>
      <c r="BH312" s="223">
        <f>IF(N312="sníž. přenesená",J312,0)</f>
        <v>0</v>
      </c>
      <c r="BI312" s="223">
        <f>IF(N312="nulová",J312,0)</f>
        <v>0</v>
      </c>
      <c r="BJ312" s="16" t="s">
        <v>86</v>
      </c>
      <c r="BK312" s="223">
        <f>ROUND(I312*H312,2)</f>
        <v>3619.98</v>
      </c>
      <c r="BL312" s="16" t="s">
        <v>370</v>
      </c>
      <c r="BM312" s="222" t="s">
        <v>1495</v>
      </c>
    </row>
    <row r="313" s="2" customFormat="1" ht="16.5" customHeight="1">
      <c r="A313" s="31"/>
      <c r="B313" s="32"/>
      <c r="C313" s="211" t="s">
        <v>1332</v>
      </c>
      <c r="D313" s="211" t="s">
        <v>188</v>
      </c>
      <c r="E313" s="212" t="s">
        <v>1496</v>
      </c>
      <c r="F313" s="213" t="s">
        <v>1497</v>
      </c>
      <c r="G313" s="214" t="s">
        <v>401</v>
      </c>
      <c r="H313" s="215">
        <v>2</v>
      </c>
      <c r="I313" s="216">
        <v>266</v>
      </c>
      <c r="J313" s="216">
        <f>ROUND(I313*H313,2)</f>
        <v>532</v>
      </c>
      <c r="K313" s="217"/>
      <c r="L313" s="37"/>
      <c r="M313" s="218" t="s">
        <v>1</v>
      </c>
      <c r="N313" s="219" t="s">
        <v>43</v>
      </c>
      <c r="O313" s="220">
        <v>0</v>
      </c>
      <c r="P313" s="220">
        <f>O313*H313</f>
        <v>0</v>
      </c>
      <c r="Q313" s="220">
        <v>0</v>
      </c>
      <c r="R313" s="220">
        <f>Q313*H313</f>
        <v>0</v>
      </c>
      <c r="S313" s="220">
        <v>0</v>
      </c>
      <c r="T313" s="221">
        <f>S313*H313</f>
        <v>0</v>
      </c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R313" s="222" t="s">
        <v>370</v>
      </c>
      <c r="AT313" s="222" t="s">
        <v>188</v>
      </c>
      <c r="AU313" s="222" t="s">
        <v>88</v>
      </c>
      <c r="AY313" s="16" t="s">
        <v>187</v>
      </c>
      <c r="BE313" s="223">
        <f>IF(N313="základní",J313,0)</f>
        <v>532</v>
      </c>
      <c r="BF313" s="223">
        <f>IF(N313="snížená",J313,0)</f>
        <v>0</v>
      </c>
      <c r="BG313" s="223">
        <f>IF(N313="zákl. přenesená",J313,0)</f>
        <v>0</v>
      </c>
      <c r="BH313" s="223">
        <f>IF(N313="sníž. přenesená",J313,0)</f>
        <v>0</v>
      </c>
      <c r="BI313" s="223">
        <f>IF(N313="nulová",J313,0)</f>
        <v>0</v>
      </c>
      <c r="BJ313" s="16" t="s">
        <v>86</v>
      </c>
      <c r="BK313" s="223">
        <f>ROUND(I313*H313,2)</f>
        <v>532</v>
      </c>
      <c r="BL313" s="16" t="s">
        <v>370</v>
      </c>
      <c r="BM313" s="222" t="s">
        <v>1498</v>
      </c>
    </row>
    <row r="314" s="2" customFormat="1" ht="16.5" customHeight="1">
      <c r="A314" s="31"/>
      <c r="B314" s="32"/>
      <c r="C314" s="211" t="s">
        <v>1499</v>
      </c>
      <c r="D314" s="211" t="s">
        <v>188</v>
      </c>
      <c r="E314" s="212" t="s">
        <v>1500</v>
      </c>
      <c r="F314" s="213" t="s">
        <v>1501</v>
      </c>
      <c r="G314" s="214" t="s">
        <v>401</v>
      </c>
      <c r="H314" s="215">
        <v>2</v>
      </c>
      <c r="I314" s="216">
        <v>1010</v>
      </c>
      <c r="J314" s="216">
        <f>ROUND(I314*H314,2)</f>
        <v>2020</v>
      </c>
      <c r="K314" s="217"/>
      <c r="L314" s="37"/>
      <c r="M314" s="218" t="s">
        <v>1</v>
      </c>
      <c r="N314" s="219" t="s">
        <v>43</v>
      </c>
      <c r="O314" s="220">
        <v>0</v>
      </c>
      <c r="P314" s="220">
        <f>O314*H314</f>
        <v>0</v>
      </c>
      <c r="Q314" s="220">
        <v>0</v>
      </c>
      <c r="R314" s="220">
        <f>Q314*H314</f>
        <v>0</v>
      </c>
      <c r="S314" s="220">
        <v>0</v>
      </c>
      <c r="T314" s="221">
        <f>S314*H314</f>
        <v>0</v>
      </c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R314" s="222" t="s">
        <v>370</v>
      </c>
      <c r="AT314" s="222" t="s">
        <v>188</v>
      </c>
      <c r="AU314" s="222" t="s">
        <v>88</v>
      </c>
      <c r="AY314" s="16" t="s">
        <v>187</v>
      </c>
      <c r="BE314" s="223">
        <f>IF(N314="základní",J314,0)</f>
        <v>2020</v>
      </c>
      <c r="BF314" s="223">
        <f>IF(N314="snížená",J314,0)</f>
        <v>0</v>
      </c>
      <c r="BG314" s="223">
        <f>IF(N314="zákl. přenesená",J314,0)</f>
        <v>0</v>
      </c>
      <c r="BH314" s="223">
        <f>IF(N314="sníž. přenesená",J314,0)</f>
        <v>0</v>
      </c>
      <c r="BI314" s="223">
        <f>IF(N314="nulová",J314,0)</f>
        <v>0</v>
      </c>
      <c r="BJ314" s="16" t="s">
        <v>86</v>
      </c>
      <c r="BK314" s="223">
        <f>ROUND(I314*H314,2)</f>
        <v>2020</v>
      </c>
      <c r="BL314" s="16" t="s">
        <v>370</v>
      </c>
      <c r="BM314" s="222" t="s">
        <v>1502</v>
      </c>
    </row>
    <row r="315" s="2" customFormat="1" ht="16.5" customHeight="1">
      <c r="A315" s="31"/>
      <c r="B315" s="32"/>
      <c r="C315" s="211" t="s">
        <v>1336</v>
      </c>
      <c r="D315" s="211" t="s">
        <v>188</v>
      </c>
      <c r="E315" s="212" t="s">
        <v>1503</v>
      </c>
      <c r="F315" s="213" t="s">
        <v>1504</v>
      </c>
      <c r="G315" s="214" t="s">
        <v>401</v>
      </c>
      <c r="H315" s="215">
        <v>9</v>
      </c>
      <c r="I315" s="216">
        <v>228</v>
      </c>
      <c r="J315" s="216">
        <f>ROUND(I315*H315,2)</f>
        <v>2052</v>
      </c>
      <c r="K315" s="217"/>
      <c r="L315" s="37"/>
      <c r="M315" s="218" t="s">
        <v>1</v>
      </c>
      <c r="N315" s="219" t="s">
        <v>43</v>
      </c>
      <c r="O315" s="220">
        <v>0</v>
      </c>
      <c r="P315" s="220">
        <f>O315*H315</f>
        <v>0</v>
      </c>
      <c r="Q315" s="220">
        <v>0</v>
      </c>
      <c r="R315" s="220">
        <f>Q315*H315</f>
        <v>0</v>
      </c>
      <c r="S315" s="220">
        <v>0</v>
      </c>
      <c r="T315" s="221">
        <f>S315*H315</f>
        <v>0</v>
      </c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R315" s="222" t="s">
        <v>370</v>
      </c>
      <c r="AT315" s="222" t="s">
        <v>188</v>
      </c>
      <c r="AU315" s="222" t="s">
        <v>88</v>
      </c>
      <c r="AY315" s="16" t="s">
        <v>187</v>
      </c>
      <c r="BE315" s="223">
        <f>IF(N315="základní",J315,0)</f>
        <v>2052</v>
      </c>
      <c r="BF315" s="223">
        <f>IF(N315="snížená",J315,0)</f>
        <v>0</v>
      </c>
      <c r="BG315" s="223">
        <f>IF(N315="zákl. přenesená",J315,0)</f>
        <v>0</v>
      </c>
      <c r="BH315" s="223">
        <f>IF(N315="sníž. přenesená",J315,0)</f>
        <v>0</v>
      </c>
      <c r="BI315" s="223">
        <f>IF(N315="nulová",J315,0)</f>
        <v>0</v>
      </c>
      <c r="BJ315" s="16" t="s">
        <v>86</v>
      </c>
      <c r="BK315" s="223">
        <f>ROUND(I315*H315,2)</f>
        <v>2052</v>
      </c>
      <c r="BL315" s="16" t="s">
        <v>370</v>
      </c>
      <c r="BM315" s="222" t="s">
        <v>1505</v>
      </c>
    </row>
    <row r="316" s="2" customFormat="1" ht="16.5" customHeight="1">
      <c r="A316" s="31"/>
      <c r="B316" s="32"/>
      <c r="C316" s="211" t="s">
        <v>1506</v>
      </c>
      <c r="D316" s="211" t="s">
        <v>188</v>
      </c>
      <c r="E316" s="212" t="s">
        <v>1507</v>
      </c>
      <c r="F316" s="213" t="s">
        <v>1508</v>
      </c>
      <c r="G316" s="214" t="s">
        <v>401</v>
      </c>
      <c r="H316" s="215">
        <v>1</v>
      </c>
      <c r="I316" s="216">
        <v>370</v>
      </c>
      <c r="J316" s="216">
        <f>ROUND(I316*H316,2)</f>
        <v>370</v>
      </c>
      <c r="K316" s="217"/>
      <c r="L316" s="37"/>
      <c r="M316" s="218" t="s">
        <v>1</v>
      </c>
      <c r="N316" s="219" t="s">
        <v>43</v>
      </c>
      <c r="O316" s="220">
        <v>0</v>
      </c>
      <c r="P316" s="220">
        <f>O316*H316</f>
        <v>0</v>
      </c>
      <c r="Q316" s="220">
        <v>0</v>
      </c>
      <c r="R316" s="220">
        <f>Q316*H316</f>
        <v>0</v>
      </c>
      <c r="S316" s="220">
        <v>0</v>
      </c>
      <c r="T316" s="221">
        <f>S316*H316</f>
        <v>0</v>
      </c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R316" s="222" t="s">
        <v>370</v>
      </c>
      <c r="AT316" s="222" t="s">
        <v>188</v>
      </c>
      <c r="AU316" s="222" t="s">
        <v>88</v>
      </c>
      <c r="AY316" s="16" t="s">
        <v>187</v>
      </c>
      <c r="BE316" s="223">
        <f>IF(N316="základní",J316,0)</f>
        <v>370</v>
      </c>
      <c r="BF316" s="223">
        <f>IF(N316="snížená",J316,0)</f>
        <v>0</v>
      </c>
      <c r="BG316" s="223">
        <f>IF(N316="zákl. přenesená",J316,0)</f>
        <v>0</v>
      </c>
      <c r="BH316" s="223">
        <f>IF(N316="sníž. přenesená",J316,0)</f>
        <v>0</v>
      </c>
      <c r="BI316" s="223">
        <f>IF(N316="nulová",J316,0)</f>
        <v>0</v>
      </c>
      <c r="BJ316" s="16" t="s">
        <v>86</v>
      </c>
      <c r="BK316" s="223">
        <f>ROUND(I316*H316,2)</f>
        <v>370</v>
      </c>
      <c r="BL316" s="16" t="s">
        <v>370</v>
      </c>
      <c r="BM316" s="222" t="s">
        <v>1509</v>
      </c>
    </row>
    <row r="317" s="2" customFormat="1" ht="16.5" customHeight="1">
      <c r="A317" s="31"/>
      <c r="B317" s="32"/>
      <c r="C317" s="211" t="s">
        <v>1339</v>
      </c>
      <c r="D317" s="211" t="s">
        <v>188</v>
      </c>
      <c r="E317" s="212" t="s">
        <v>1510</v>
      </c>
      <c r="F317" s="213" t="s">
        <v>1511</v>
      </c>
      <c r="G317" s="214" t="s">
        <v>401</v>
      </c>
      <c r="H317" s="215">
        <v>1</v>
      </c>
      <c r="I317" s="216">
        <v>542</v>
      </c>
      <c r="J317" s="216">
        <f>ROUND(I317*H317,2)</f>
        <v>542</v>
      </c>
      <c r="K317" s="217"/>
      <c r="L317" s="37"/>
      <c r="M317" s="218" t="s">
        <v>1</v>
      </c>
      <c r="N317" s="219" t="s">
        <v>43</v>
      </c>
      <c r="O317" s="220">
        <v>0</v>
      </c>
      <c r="P317" s="220">
        <f>O317*H317</f>
        <v>0</v>
      </c>
      <c r="Q317" s="220">
        <v>0</v>
      </c>
      <c r="R317" s="220">
        <f>Q317*H317</f>
        <v>0</v>
      </c>
      <c r="S317" s="220">
        <v>0</v>
      </c>
      <c r="T317" s="221">
        <f>S317*H317</f>
        <v>0</v>
      </c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R317" s="222" t="s">
        <v>370</v>
      </c>
      <c r="AT317" s="222" t="s">
        <v>188</v>
      </c>
      <c r="AU317" s="222" t="s">
        <v>88</v>
      </c>
      <c r="AY317" s="16" t="s">
        <v>187</v>
      </c>
      <c r="BE317" s="223">
        <f>IF(N317="základní",J317,0)</f>
        <v>542</v>
      </c>
      <c r="BF317" s="223">
        <f>IF(N317="snížená",J317,0)</f>
        <v>0</v>
      </c>
      <c r="BG317" s="223">
        <f>IF(N317="zákl. přenesená",J317,0)</f>
        <v>0</v>
      </c>
      <c r="BH317" s="223">
        <f>IF(N317="sníž. přenesená",J317,0)</f>
        <v>0</v>
      </c>
      <c r="BI317" s="223">
        <f>IF(N317="nulová",J317,0)</f>
        <v>0</v>
      </c>
      <c r="BJ317" s="16" t="s">
        <v>86</v>
      </c>
      <c r="BK317" s="223">
        <f>ROUND(I317*H317,2)</f>
        <v>542</v>
      </c>
      <c r="BL317" s="16" t="s">
        <v>370</v>
      </c>
      <c r="BM317" s="222" t="s">
        <v>1512</v>
      </c>
    </row>
    <row r="318" s="2" customFormat="1" ht="16.5" customHeight="1">
      <c r="A318" s="31"/>
      <c r="B318" s="32"/>
      <c r="C318" s="211" t="s">
        <v>1513</v>
      </c>
      <c r="D318" s="211" t="s">
        <v>188</v>
      </c>
      <c r="E318" s="212" t="s">
        <v>1514</v>
      </c>
      <c r="F318" s="213" t="s">
        <v>1515</v>
      </c>
      <c r="G318" s="214" t="s">
        <v>401</v>
      </c>
      <c r="H318" s="215">
        <v>1</v>
      </c>
      <c r="I318" s="216">
        <v>898</v>
      </c>
      <c r="J318" s="216">
        <f>ROUND(I318*H318,2)</f>
        <v>898</v>
      </c>
      <c r="K318" s="217"/>
      <c r="L318" s="37"/>
      <c r="M318" s="218" t="s">
        <v>1</v>
      </c>
      <c r="N318" s="219" t="s">
        <v>43</v>
      </c>
      <c r="O318" s="220">
        <v>0</v>
      </c>
      <c r="P318" s="220">
        <f>O318*H318</f>
        <v>0</v>
      </c>
      <c r="Q318" s="220">
        <v>0</v>
      </c>
      <c r="R318" s="220">
        <f>Q318*H318</f>
        <v>0</v>
      </c>
      <c r="S318" s="220">
        <v>0</v>
      </c>
      <c r="T318" s="221">
        <f>S318*H318</f>
        <v>0</v>
      </c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R318" s="222" t="s">
        <v>370</v>
      </c>
      <c r="AT318" s="222" t="s">
        <v>188</v>
      </c>
      <c r="AU318" s="222" t="s">
        <v>88</v>
      </c>
      <c r="AY318" s="16" t="s">
        <v>187</v>
      </c>
      <c r="BE318" s="223">
        <f>IF(N318="základní",J318,0)</f>
        <v>898</v>
      </c>
      <c r="BF318" s="223">
        <f>IF(N318="snížená",J318,0)</f>
        <v>0</v>
      </c>
      <c r="BG318" s="223">
        <f>IF(N318="zákl. přenesená",J318,0)</f>
        <v>0</v>
      </c>
      <c r="BH318" s="223">
        <f>IF(N318="sníž. přenesená",J318,0)</f>
        <v>0</v>
      </c>
      <c r="BI318" s="223">
        <f>IF(N318="nulová",J318,0)</f>
        <v>0</v>
      </c>
      <c r="BJ318" s="16" t="s">
        <v>86</v>
      </c>
      <c r="BK318" s="223">
        <f>ROUND(I318*H318,2)</f>
        <v>898</v>
      </c>
      <c r="BL318" s="16" t="s">
        <v>370</v>
      </c>
      <c r="BM318" s="222" t="s">
        <v>1516</v>
      </c>
    </row>
    <row r="319" s="2" customFormat="1" ht="16.5" customHeight="1">
      <c r="A319" s="31"/>
      <c r="B319" s="32"/>
      <c r="C319" s="211" t="s">
        <v>1342</v>
      </c>
      <c r="D319" s="211" t="s">
        <v>188</v>
      </c>
      <c r="E319" s="212" t="s">
        <v>1517</v>
      </c>
      <c r="F319" s="213" t="s">
        <v>1518</v>
      </c>
      <c r="G319" s="214" t="s">
        <v>401</v>
      </c>
      <c r="H319" s="215">
        <v>1</v>
      </c>
      <c r="I319" s="216">
        <v>228</v>
      </c>
      <c r="J319" s="216">
        <f>ROUND(I319*H319,2)</f>
        <v>228</v>
      </c>
      <c r="K319" s="217"/>
      <c r="L319" s="37"/>
      <c r="M319" s="218" t="s">
        <v>1</v>
      </c>
      <c r="N319" s="219" t="s">
        <v>43</v>
      </c>
      <c r="O319" s="220">
        <v>0</v>
      </c>
      <c r="P319" s="220">
        <f>O319*H319</f>
        <v>0</v>
      </c>
      <c r="Q319" s="220">
        <v>0</v>
      </c>
      <c r="R319" s="220">
        <f>Q319*H319</f>
        <v>0</v>
      </c>
      <c r="S319" s="220">
        <v>0</v>
      </c>
      <c r="T319" s="221">
        <f>S319*H319</f>
        <v>0</v>
      </c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R319" s="222" t="s">
        <v>370</v>
      </c>
      <c r="AT319" s="222" t="s">
        <v>188</v>
      </c>
      <c r="AU319" s="222" t="s">
        <v>88</v>
      </c>
      <c r="AY319" s="16" t="s">
        <v>187</v>
      </c>
      <c r="BE319" s="223">
        <f>IF(N319="základní",J319,0)</f>
        <v>228</v>
      </c>
      <c r="BF319" s="223">
        <f>IF(N319="snížená",J319,0)</f>
        <v>0</v>
      </c>
      <c r="BG319" s="223">
        <f>IF(N319="zákl. přenesená",J319,0)</f>
        <v>0</v>
      </c>
      <c r="BH319" s="223">
        <f>IF(N319="sníž. přenesená",J319,0)</f>
        <v>0</v>
      </c>
      <c r="BI319" s="223">
        <f>IF(N319="nulová",J319,0)</f>
        <v>0</v>
      </c>
      <c r="BJ319" s="16" t="s">
        <v>86</v>
      </c>
      <c r="BK319" s="223">
        <f>ROUND(I319*H319,2)</f>
        <v>228</v>
      </c>
      <c r="BL319" s="16" t="s">
        <v>370</v>
      </c>
      <c r="BM319" s="222" t="s">
        <v>1519</v>
      </c>
    </row>
    <row r="320" s="2" customFormat="1" ht="16.5" customHeight="1">
      <c r="A320" s="31"/>
      <c r="B320" s="32"/>
      <c r="C320" s="211" t="s">
        <v>1520</v>
      </c>
      <c r="D320" s="211" t="s">
        <v>188</v>
      </c>
      <c r="E320" s="212" t="s">
        <v>1521</v>
      </c>
      <c r="F320" s="213" t="s">
        <v>1522</v>
      </c>
      <c r="G320" s="214" t="s">
        <v>401</v>
      </c>
      <c r="H320" s="215">
        <v>5</v>
      </c>
      <c r="I320" s="216">
        <v>331</v>
      </c>
      <c r="J320" s="216">
        <f>ROUND(I320*H320,2)</f>
        <v>1655</v>
      </c>
      <c r="K320" s="217"/>
      <c r="L320" s="37"/>
      <c r="M320" s="218" t="s">
        <v>1</v>
      </c>
      <c r="N320" s="219" t="s">
        <v>43</v>
      </c>
      <c r="O320" s="220">
        <v>0</v>
      </c>
      <c r="P320" s="220">
        <f>O320*H320</f>
        <v>0</v>
      </c>
      <c r="Q320" s="220">
        <v>0</v>
      </c>
      <c r="R320" s="220">
        <f>Q320*H320</f>
        <v>0</v>
      </c>
      <c r="S320" s="220">
        <v>0</v>
      </c>
      <c r="T320" s="221">
        <f>S320*H320</f>
        <v>0</v>
      </c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R320" s="222" t="s">
        <v>370</v>
      </c>
      <c r="AT320" s="222" t="s">
        <v>188</v>
      </c>
      <c r="AU320" s="222" t="s">
        <v>88</v>
      </c>
      <c r="AY320" s="16" t="s">
        <v>187</v>
      </c>
      <c r="BE320" s="223">
        <f>IF(N320="základní",J320,0)</f>
        <v>1655</v>
      </c>
      <c r="BF320" s="223">
        <f>IF(N320="snížená",J320,0)</f>
        <v>0</v>
      </c>
      <c r="BG320" s="223">
        <f>IF(N320="zákl. přenesená",J320,0)</f>
        <v>0</v>
      </c>
      <c r="BH320" s="223">
        <f>IF(N320="sníž. přenesená",J320,0)</f>
        <v>0</v>
      </c>
      <c r="BI320" s="223">
        <f>IF(N320="nulová",J320,0)</f>
        <v>0</v>
      </c>
      <c r="BJ320" s="16" t="s">
        <v>86</v>
      </c>
      <c r="BK320" s="223">
        <f>ROUND(I320*H320,2)</f>
        <v>1655</v>
      </c>
      <c r="BL320" s="16" t="s">
        <v>370</v>
      </c>
      <c r="BM320" s="222" t="s">
        <v>1523</v>
      </c>
    </row>
    <row r="321" s="2" customFormat="1" ht="16.5" customHeight="1">
      <c r="A321" s="31"/>
      <c r="B321" s="32"/>
      <c r="C321" s="211" t="s">
        <v>1345</v>
      </c>
      <c r="D321" s="211" t="s">
        <v>188</v>
      </c>
      <c r="E321" s="212" t="s">
        <v>1524</v>
      </c>
      <c r="F321" s="213" t="s">
        <v>1525</v>
      </c>
      <c r="G321" s="214" t="s">
        <v>401</v>
      </c>
      <c r="H321" s="215">
        <v>1</v>
      </c>
      <c r="I321" s="216">
        <v>477</v>
      </c>
      <c r="J321" s="216">
        <f>ROUND(I321*H321,2)</f>
        <v>477</v>
      </c>
      <c r="K321" s="217"/>
      <c r="L321" s="37"/>
      <c r="M321" s="218" t="s">
        <v>1</v>
      </c>
      <c r="N321" s="219" t="s">
        <v>43</v>
      </c>
      <c r="O321" s="220">
        <v>0</v>
      </c>
      <c r="P321" s="220">
        <f>O321*H321</f>
        <v>0</v>
      </c>
      <c r="Q321" s="220">
        <v>0</v>
      </c>
      <c r="R321" s="220">
        <f>Q321*H321</f>
        <v>0</v>
      </c>
      <c r="S321" s="220">
        <v>0</v>
      </c>
      <c r="T321" s="221">
        <f>S321*H321</f>
        <v>0</v>
      </c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R321" s="222" t="s">
        <v>370</v>
      </c>
      <c r="AT321" s="222" t="s">
        <v>188</v>
      </c>
      <c r="AU321" s="222" t="s">
        <v>88</v>
      </c>
      <c r="AY321" s="16" t="s">
        <v>187</v>
      </c>
      <c r="BE321" s="223">
        <f>IF(N321="základní",J321,0)</f>
        <v>477</v>
      </c>
      <c r="BF321" s="223">
        <f>IF(N321="snížená",J321,0)</f>
        <v>0</v>
      </c>
      <c r="BG321" s="223">
        <f>IF(N321="zákl. přenesená",J321,0)</f>
        <v>0</v>
      </c>
      <c r="BH321" s="223">
        <f>IF(N321="sníž. přenesená",J321,0)</f>
        <v>0</v>
      </c>
      <c r="BI321" s="223">
        <f>IF(N321="nulová",J321,0)</f>
        <v>0</v>
      </c>
      <c r="BJ321" s="16" t="s">
        <v>86</v>
      </c>
      <c r="BK321" s="223">
        <f>ROUND(I321*H321,2)</f>
        <v>477</v>
      </c>
      <c r="BL321" s="16" t="s">
        <v>370</v>
      </c>
      <c r="BM321" s="222" t="s">
        <v>1526</v>
      </c>
    </row>
    <row r="322" s="2" customFormat="1" ht="16.5" customHeight="1">
      <c r="A322" s="31"/>
      <c r="B322" s="32"/>
      <c r="C322" s="211" t="s">
        <v>1164</v>
      </c>
      <c r="D322" s="211" t="s">
        <v>188</v>
      </c>
      <c r="E322" s="212" t="s">
        <v>1527</v>
      </c>
      <c r="F322" s="213" t="s">
        <v>1528</v>
      </c>
      <c r="G322" s="214" t="s">
        <v>401</v>
      </c>
      <c r="H322" s="215">
        <v>1</v>
      </c>
      <c r="I322" s="216">
        <v>654</v>
      </c>
      <c r="J322" s="216">
        <f>ROUND(I322*H322,2)</f>
        <v>654</v>
      </c>
      <c r="K322" s="217"/>
      <c r="L322" s="37"/>
      <c r="M322" s="218" t="s">
        <v>1</v>
      </c>
      <c r="N322" s="219" t="s">
        <v>43</v>
      </c>
      <c r="O322" s="220">
        <v>0</v>
      </c>
      <c r="P322" s="220">
        <f>O322*H322</f>
        <v>0</v>
      </c>
      <c r="Q322" s="220">
        <v>0</v>
      </c>
      <c r="R322" s="220">
        <f>Q322*H322</f>
        <v>0</v>
      </c>
      <c r="S322" s="220">
        <v>0</v>
      </c>
      <c r="T322" s="221">
        <f>S322*H322</f>
        <v>0</v>
      </c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R322" s="222" t="s">
        <v>370</v>
      </c>
      <c r="AT322" s="222" t="s">
        <v>188</v>
      </c>
      <c r="AU322" s="222" t="s">
        <v>88</v>
      </c>
      <c r="AY322" s="16" t="s">
        <v>187</v>
      </c>
      <c r="BE322" s="223">
        <f>IF(N322="základní",J322,0)</f>
        <v>654</v>
      </c>
      <c r="BF322" s="223">
        <f>IF(N322="snížená",J322,0)</f>
        <v>0</v>
      </c>
      <c r="BG322" s="223">
        <f>IF(N322="zákl. přenesená",J322,0)</f>
        <v>0</v>
      </c>
      <c r="BH322" s="223">
        <f>IF(N322="sníž. přenesená",J322,0)</f>
        <v>0</v>
      </c>
      <c r="BI322" s="223">
        <f>IF(N322="nulová",J322,0)</f>
        <v>0</v>
      </c>
      <c r="BJ322" s="16" t="s">
        <v>86</v>
      </c>
      <c r="BK322" s="223">
        <f>ROUND(I322*H322,2)</f>
        <v>654</v>
      </c>
      <c r="BL322" s="16" t="s">
        <v>370</v>
      </c>
      <c r="BM322" s="222" t="s">
        <v>1529</v>
      </c>
    </row>
    <row r="323" s="2" customFormat="1" ht="16.5" customHeight="1">
      <c r="A323" s="31"/>
      <c r="B323" s="32"/>
      <c r="C323" s="211" t="s">
        <v>1349</v>
      </c>
      <c r="D323" s="211" t="s">
        <v>188</v>
      </c>
      <c r="E323" s="212" t="s">
        <v>1530</v>
      </c>
      <c r="F323" s="213" t="s">
        <v>1531</v>
      </c>
      <c r="G323" s="214" t="s">
        <v>401</v>
      </c>
      <c r="H323" s="215">
        <v>8</v>
      </c>
      <c r="I323" s="216">
        <v>1390</v>
      </c>
      <c r="J323" s="216">
        <f>ROUND(I323*H323,2)</f>
        <v>11120</v>
      </c>
      <c r="K323" s="217"/>
      <c r="L323" s="37"/>
      <c r="M323" s="218" t="s">
        <v>1</v>
      </c>
      <c r="N323" s="219" t="s">
        <v>43</v>
      </c>
      <c r="O323" s="220">
        <v>0</v>
      </c>
      <c r="P323" s="220">
        <f>O323*H323</f>
        <v>0</v>
      </c>
      <c r="Q323" s="220">
        <v>0</v>
      </c>
      <c r="R323" s="220">
        <f>Q323*H323</f>
        <v>0</v>
      </c>
      <c r="S323" s="220">
        <v>0</v>
      </c>
      <c r="T323" s="221">
        <f>S323*H323</f>
        <v>0</v>
      </c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R323" s="222" t="s">
        <v>370</v>
      </c>
      <c r="AT323" s="222" t="s">
        <v>188</v>
      </c>
      <c r="AU323" s="222" t="s">
        <v>88</v>
      </c>
      <c r="AY323" s="16" t="s">
        <v>187</v>
      </c>
      <c r="BE323" s="223">
        <f>IF(N323="základní",J323,0)</f>
        <v>11120</v>
      </c>
      <c r="BF323" s="223">
        <f>IF(N323="snížená",J323,0)</f>
        <v>0</v>
      </c>
      <c r="BG323" s="223">
        <f>IF(N323="zákl. přenesená",J323,0)</f>
        <v>0</v>
      </c>
      <c r="BH323" s="223">
        <f>IF(N323="sníž. přenesená",J323,0)</f>
        <v>0</v>
      </c>
      <c r="BI323" s="223">
        <f>IF(N323="nulová",J323,0)</f>
        <v>0</v>
      </c>
      <c r="BJ323" s="16" t="s">
        <v>86</v>
      </c>
      <c r="BK323" s="223">
        <f>ROUND(I323*H323,2)</f>
        <v>11120</v>
      </c>
      <c r="BL323" s="16" t="s">
        <v>370</v>
      </c>
      <c r="BM323" s="222" t="s">
        <v>1532</v>
      </c>
    </row>
    <row r="324" s="2" customFormat="1" ht="21.75" customHeight="1">
      <c r="A324" s="31"/>
      <c r="B324" s="32"/>
      <c r="C324" s="211" t="s">
        <v>1533</v>
      </c>
      <c r="D324" s="211" t="s">
        <v>188</v>
      </c>
      <c r="E324" s="212" t="s">
        <v>1534</v>
      </c>
      <c r="F324" s="213" t="s">
        <v>1535</v>
      </c>
      <c r="G324" s="214" t="s">
        <v>401</v>
      </c>
      <c r="H324" s="215">
        <v>11</v>
      </c>
      <c r="I324" s="216">
        <v>337</v>
      </c>
      <c r="J324" s="216">
        <f>ROUND(I324*H324,2)</f>
        <v>3707</v>
      </c>
      <c r="K324" s="217"/>
      <c r="L324" s="37"/>
      <c r="M324" s="218" t="s">
        <v>1</v>
      </c>
      <c r="N324" s="219" t="s">
        <v>43</v>
      </c>
      <c r="O324" s="220">
        <v>0</v>
      </c>
      <c r="P324" s="220">
        <f>O324*H324</f>
        <v>0</v>
      </c>
      <c r="Q324" s="220">
        <v>0</v>
      </c>
      <c r="R324" s="220">
        <f>Q324*H324</f>
        <v>0</v>
      </c>
      <c r="S324" s="220">
        <v>0</v>
      </c>
      <c r="T324" s="221">
        <f>S324*H324</f>
        <v>0</v>
      </c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R324" s="222" t="s">
        <v>370</v>
      </c>
      <c r="AT324" s="222" t="s">
        <v>188</v>
      </c>
      <c r="AU324" s="222" t="s">
        <v>88</v>
      </c>
      <c r="AY324" s="16" t="s">
        <v>187</v>
      </c>
      <c r="BE324" s="223">
        <f>IF(N324="základní",J324,0)</f>
        <v>3707</v>
      </c>
      <c r="BF324" s="223">
        <f>IF(N324="snížená",J324,0)</f>
        <v>0</v>
      </c>
      <c r="BG324" s="223">
        <f>IF(N324="zákl. přenesená",J324,0)</f>
        <v>0</v>
      </c>
      <c r="BH324" s="223">
        <f>IF(N324="sníž. přenesená",J324,0)</f>
        <v>0</v>
      </c>
      <c r="BI324" s="223">
        <f>IF(N324="nulová",J324,0)</f>
        <v>0</v>
      </c>
      <c r="BJ324" s="16" t="s">
        <v>86</v>
      </c>
      <c r="BK324" s="223">
        <f>ROUND(I324*H324,2)</f>
        <v>3707</v>
      </c>
      <c r="BL324" s="16" t="s">
        <v>370</v>
      </c>
      <c r="BM324" s="222" t="s">
        <v>1536</v>
      </c>
    </row>
    <row r="325" s="12" customFormat="1">
      <c r="A325" s="12"/>
      <c r="B325" s="232"/>
      <c r="C325" s="233"/>
      <c r="D325" s="224" t="s">
        <v>226</v>
      </c>
      <c r="E325" s="241" t="s">
        <v>1</v>
      </c>
      <c r="F325" s="234" t="s">
        <v>1537</v>
      </c>
      <c r="G325" s="233"/>
      <c r="H325" s="235">
        <v>11</v>
      </c>
      <c r="I325" s="233"/>
      <c r="J325" s="233"/>
      <c r="K325" s="233"/>
      <c r="L325" s="236"/>
      <c r="M325" s="237"/>
      <c r="N325" s="238"/>
      <c r="O325" s="238"/>
      <c r="P325" s="238"/>
      <c r="Q325" s="238"/>
      <c r="R325" s="238"/>
      <c r="S325" s="238"/>
      <c r="T325" s="239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T325" s="240" t="s">
        <v>226</v>
      </c>
      <c r="AU325" s="240" t="s">
        <v>88</v>
      </c>
      <c r="AV325" s="12" t="s">
        <v>88</v>
      </c>
      <c r="AW325" s="12" t="s">
        <v>32</v>
      </c>
      <c r="AX325" s="12" t="s">
        <v>78</v>
      </c>
      <c r="AY325" s="240" t="s">
        <v>187</v>
      </c>
    </row>
    <row r="326" s="14" customFormat="1">
      <c r="A326" s="14"/>
      <c r="B326" s="253"/>
      <c r="C326" s="254"/>
      <c r="D326" s="224" t="s">
        <v>226</v>
      </c>
      <c r="E326" s="255" t="s">
        <v>1</v>
      </c>
      <c r="F326" s="256" t="s">
        <v>328</v>
      </c>
      <c r="G326" s="254"/>
      <c r="H326" s="257">
        <v>11</v>
      </c>
      <c r="I326" s="254"/>
      <c r="J326" s="254"/>
      <c r="K326" s="254"/>
      <c r="L326" s="258"/>
      <c r="M326" s="259"/>
      <c r="N326" s="260"/>
      <c r="O326" s="260"/>
      <c r="P326" s="260"/>
      <c r="Q326" s="260"/>
      <c r="R326" s="260"/>
      <c r="S326" s="260"/>
      <c r="T326" s="261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62" t="s">
        <v>226</v>
      </c>
      <c r="AU326" s="262" t="s">
        <v>88</v>
      </c>
      <c r="AV326" s="14" t="s">
        <v>204</v>
      </c>
      <c r="AW326" s="14" t="s">
        <v>32</v>
      </c>
      <c r="AX326" s="14" t="s">
        <v>86</v>
      </c>
      <c r="AY326" s="262" t="s">
        <v>187</v>
      </c>
    </row>
    <row r="327" s="2" customFormat="1" ht="21.75" customHeight="1">
      <c r="A327" s="31"/>
      <c r="B327" s="32"/>
      <c r="C327" s="211" t="s">
        <v>1354</v>
      </c>
      <c r="D327" s="211" t="s">
        <v>188</v>
      </c>
      <c r="E327" s="212" t="s">
        <v>1538</v>
      </c>
      <c r="F327" s="213" t="s">
        <v>1539</v>
      </c>
      <c r="G327" s="214" t="s">
        <v>401</v>
      </c>
      <c r="H327" s="215">
        <v>11</v>
      </c>
      <c r="I327" s="216">
        <v>437</v>
      </c>
      <c r="J327" s="216">
        <f>ROUND(I327*H327,2)</f>
        <v>4807</v>
      </c>
      <c r="K327" s="217"/>
      <c r="L327" s="37"/>
      <c r="M327" s="218" t="s">
        <v>1</v>
      </c>
      <c r="N327" s="219" t="s">
        <v>43</v>
      </c>
      <c r="O327" s="220">
        <v>0</v>
      </c>
      <c r="P327" s="220">
        <f>O327*H327</f>
        <v>0</v>
      </c>
      <c r="Q327" s="220">
        <v>0</v>
      </c>
      <c r="R327" s="220">
        <f>Q327*H327</f>
        <v>0</v>
      </c>
      <c r="S327" s="220">
        <v>0</v>
      </c>
      <c r="T327" s="221">
        <f>S327*H327</f>
        <v>0</v>
      </c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R327" s="222" t="s">
        <v>370</v>
      </c>
      <c r="AT327" s="222" t="s">
        <v>188</v>
      </c>
      <c r="AU327" s="222" t="s">
        <v>88</v>
      </c>
      <c r="AY327" s="16" t="s">
        <v>187</v>
      </c>
      <c r="BE327" s="223">
        <f>IF(N327="základní",J327,0)</f>
        <v>4807</v>
      </c>
      <c r="BF327" s="223">
        <f>IF(N327="snížená",J327,0)</f>
        <v>0</v>
      </c>
      <c r="BG327" s="223">
        <f>IF(N327="zákl. přenesená",J327,0)</f>
        <v>0</v>
      </c>
      <c r="BH327" s="223">
        <f>IF(N327="sníž. přenesená",J327,0)</f>
        <v>0</v>
      </c>
      <c r="BI327" s="223">
        <f>IF(N327="nulová",J327,0)</f>
        <v>0</v>
      </c>
      <c r="BJ327" s="16" t="s">
        <v>86</v>
      </c>
      <c r="BK327" s="223">
        <f>ROUND(I327*H327,2)</f>
        <v>4807</v>
      </c>
      <c r="BL327" s="16" t="s">
        <v>370</v>
      </c>
      <c r="BM327" s="222" t="s">
        <v>1540</v>
      </c>
    </row>
    <row r="328" s="12" customFormat="1">
      <c r="A328" s="12"/>
      <c r="B328" s="232"/>
      <c r="C328" s="233"/>
      <c r="D328" s="224" t="s">
        <v>226</v>
      </c>
      <c r="E328" s="241" t="s">
        <v>1</v>
      </c>
      <c r="F328" s="234" t="s">
        <v>1541</v>
      </c>
      <c r="G328" s="233"/>
      <c r="H328" s="235">
        <v>11</v>
      </c>
      <c r="I328" s="233"/>
      <c r="J328" s="233"/>
      <c r="K328" s="233"/>
      <c r="L328" s="236"/>
      <c r="M328" s="237"/>
      <c r="N328" s="238"/>
      <c r="O328" s="238"/>
      <c r="P328" s="238"/>
      <c r="Q328" s="238"/>
      <c r="R328" s="238"/>
      <c r="S328" s="238"/>
      <c r="T328" s="239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T328" s="240" t="s">
        <v>226</v>
      </c>
      <c r="AU328" s="240" t="s">
        <v>88</v>
      </c>
      <c r="AV328" s="12" t="s">
        <v>88</v>
      </c>
      <c r="AW328" s="12" t="s">
        <v>32</v>
      </c>
      <c r="AX328" s="12" t="s">
        <v>78</v>
      </c>
      <c r="AY328" s="240" t="s">
        <v>187</v>
      </c>
    </row>
    <row r="329" s="14" customFormat="1">
      <c r="A329" s="14"/>
      <c r="B329" s="253"/>
      <c r="C329" s="254"/>
      <c r="D329" s="224" t="s">
        <v>226</v>
      </c>
      <c r="E329" s="255" t="s">
        <v>1</v>
      </c>
      <c r="F329" s="256" t="s">
        <v>328</v>
      </c>
      <c r="G329" s="254"/>
      <c r="H329" s="257">
        <v>11</v>
      </c>
      <c r="I329" s="254"/>
      <c r="J329" s="254"/>
      <c r="K329" s="254"/>
      <c r="L329" s="258"/>
      <c r="M329" s="259"/>
      <c r="N329" s="260"/>
      <c r="O329" s="260"/>
      <c r="P329" s="260"/>
      <c r="Q329" s="260"/>
      <c r="R329" s="260"/>
      <c r="S329" s="260"/>
      <c r="T329" s="261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62" t="s">
        <v>226</v>
      </c>
      <c r="AU329" s="262" t="s">
        <v>88</v>
      </c>
      <c r="AV329" s="14" t="s">
        <v>204</v>
      </c>
      <c r="AW329" s="14" t="s">
        <v>32</v>
      </c>
      <c r="AX329" s="14" t="s">
        <v>86</v>
      </c>
      <c r="AY329" s="262" t="s">
        <v>187</v>
      </c>
    </row>
    <row r="330" s="2" customFormat="1" ht="21.75" customHeight="1">
      <c r="A330" s="31"/>
      <c r="B330" s="32"/>
      <c r="C330" s="211" t="s">
        <v>1542</v>
      </c>
      <c r="D330" s="211" t="s">
        <v>188</v>
      </c>
      <c r="E330" s="212" t="s">
        <v>1543</v>
      </c>
      <c r="F330" s="213" t="s">
        <v>1544</v>
      </c>
      <c r="G330" s="214" t="s">
        <v>401</v>
      </c>
      <c r="H330" s="215">
        <v>2</v>
      </c>
      <c r="I330" s="216">
        <v>1610</v>
      </c>
      <c r="J330" s="216">
        <f>ROUND(I330*H330,2)</f>
        <v>3220</v>
      </c>
      <c r="K330" s="217"/>
      <c r="L330" s="37"/>
      <c r="M330" s="218" t="s">
        <v>1</v>
      </c>
      <c r="N330" s="219" t="s">
        <v>43</v>
      </c>
      <c r="O330" s="220">
        <v>0</v>
      </c>
      <c r="P330" s="220">
        <f>O330*H330</f>
        <v>0</v>
      </c>
      <c r="Q330" s="220">
        <v>0</v>
      </c>
      <c r="R330" s="220">
        <f>Q330*H330</f>
        <v>0</v>
      </c>
      <c r="S330" s="220">
        <v>0</v>
      </c>
      <c r="T330" s="221">
        <f>S330*H330</f>
        <v>0</v>
      </c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R330" s="222" t="s">
        <v>370</v>
      </c>
      <c r="AT330" s="222" t="s">
        <v>188</v>
      </c>
      <c r="AU330" s="222" t="s">
        <v>88</v>
      </c>
      <c r="AY330" s="16" t="s">
        <v>187</v>
      </c>
      <c r="BE330" s="223">
        <f>IF(N330="základní",J330,0)</f>
        <v>3220</v>
      </c>
      <c r="BF330" s="223">
        <f>IF(N330="snížená",J330,0)</f>
        <v>0</v>
      </c>
      <c r="BG330" s="223">
        <f>IF(N330="zákl. přenesená",J330,0)</f>
        <v>0</v>
      </c>
      <c r="BH330" s="223">
        <f>IF(N330="sníž. přenesená",J330,0)</f>
        <v>0</v>
      </c>
      <c r="BI330" s="223">
        <f>IF(N330="nulová",J330,0)</f>
        <v>0</v>
      </c>
      <c r="BJ330" s="16" t="s">
        <v>86</v>
      </c>
      <c r="BK330" s="223">
        <f>ROUND(I330*H330,2)</f>
        <v>3220</v>
      </c>
      <c r="BL330" s="16" t="s">
        <v>370</v>
      </c>
      <c r="BM330" s="222" t="s">
        <v>1545</v>
      </c>
    </row>
    <row r="331" s="2" customFormat="1" ht="16.5" customHeight="1">
      <c r="A331" s="31"/>
      <c r="B331" s="32"/>
      <c r="C331" s="211" t="s">
        <v>1358</v>
      </c>
      <c r="D331" s="211" t="s">
        <v>188</v>
      </c>
      <c r="E331" s="212" t="s">
        <v>1546</v>
      </c>
      <c r="F331" s="213" t="s">
        <v>1547</v>
      </c>
      <c r="G331" s="214" t="s">
        <v>401</v>
      </c>
      <c r="H331" s="215">
        <v>1</v>
      </c>
      <c r="I331" s="216">
        <v>8080</v>
      </c>
      <c r="J331" s="216">
        <f>ROUND(I331*H331,2)</f>
        <v>8080</v>
      </c>
      <c r="K331" s="217"/>
      <c r="L331" s="37"/>
      <c r="M331" s="218" t="s">
        <v>1</v>
      </c>
      <c r="N331" s="219" t="s">
        <v>43</v>
      </c>
      <c r="O331" s="220">
        <v>0</v>
      </c>
      <c r="P331" s="220">
        <f>O331*H331</f>
        <v>0</v>
      </c>
      <c r="Q331" s="220">
        <v>0</v>
      </c>
      <c r="R331" s="220">
        <f>Q331*H331</f>
        <v>0</v>
      </c>
      <c r="S331" s="220">
        <v>0</v>
      </c>
      <c r="T331" s="221">
        <f>S331*H331</f>
        <v>0</v>
      </c>
      <c r="U331" s="31"/>
      <c r="V331" s="31"/>
      <c r="W331" s="31"/>
      <c r="X331" s="31"/>
      <c r="Y331" s="31"/>
      <c r="Z331" s="31"/>
      <c r="AA331" s="31"/>
      <c r="AB331" s="31"/>
      <c r="AC331" s="31"/>
      <c r="AD331" s="31"/>
      <c r="AE331" s="31"/>
      <c r="AR331" s="222" t="s">
        <v>370</v>
      </c>
      <c r="AT331" s="222" t="s">
        <v>188</v>
      </c>
      <c r="AU331" s="222" t="s">
        <v>88</v>
      </c>
      <c r="AY331" s="16" t="s">
        <v>187</v>
      </c>
      <c r="BE331" s="223">
        <f>IF(N331="základní",J331,0)</f>
        <v>8080</v>
      </c>
      <c r="BF331" s="223">
        <f>IF(N331="snížená",J331,0)</f>
        <v>0</v>
      </c>
      <c r="BG331" s="223">
        <f>IF(N331="zákl. přenesená",J331,0)</f>
        <v>0</v>
      </c>
      <c r="BH331" s="223">
        <f>IF(N331="sníž. přenesená",J331,0)</f>
        <v>0</v>
      </c>
      <c r="BI331" s="223">
        <f>IF(N331="nulová",J331,0)</f>
        <v>0</v>
      </c>
      <c r="BJ331" s="16" t="s">
        <v>86</v>
      </c>
      <c r="BK331" s="223">
        <f>ROUND(I331*H331,2)</f>
        <v>8080</v>
      </c>
      <c r="BL331" s="16" t="s">
        <v>370</v>
      </c>
      <c r="BM331" s="222" t="s">
        <v>1548</v>
      </c>
    </row>
    <row r="332" s="2" customFormat="1" ht="16.5" customHeight="1">
      <c r="A332" s="31"/>
      <c r="B332" s="32"/>
      <c r="C332" s="211" t="s">
        <v>1549</v>
      </c>
      <c r="D332" s="211" t="s">
        <v>188</v>
      </c>
      <c r="E332" s="212" t="s">
        <v>1550</v>
      </c>
      <c r="F332" s="213" t="s">
        <v>1551</v>
      </c>
      <c r="G332" s="214" t="s">
        <v>401</v>
      </c>
      <c r="H332" s="215">
        <v>1</v>
      </c>
      <c r="I332" s="216">
        <v>10700</v>
      </c>
      <c r="J332" s="216">
        <f>ROUND(I332*H332,2)</f>
        <v>10700</v>
      </c>
      <c r="K332" s="217"/>
      <c r="L332" s="37"/>
      <c r="M332" s="218" t="s">
        <v>1</v>
      </c>
      <c r="N332" s="219" t="s">
        <v>43</v>
      </c>
      <c r="O332" s="220">
        <v>0</v>
      </c>
      <c r="P332" s="220">
        <f>O332*H332</f>
        <v>0</v>
      </c>
      <c r="Q332" s="220">
        <v>0</v>
      </c>
      <c r="R332" s="220">
        <f>Q332*H332</f>
        <v>0</v>
      </c>
      <c r="S332" s="220">
        <v>0</v>
      </c>
      <c r="T332" s="221">
        <f>S332*H332</f>
        <v>0</v>
      </c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R332" s="222" t="s">
        <v>370</v>
      </c>
      <c r="AT332" s="222" t="s">
        <v>188</v>
      </c>
      <c r="AU332" s="222" t="s">
        <v>88</v>
      </c>
      <c r="AY332" s="16" t="s">
        <v>187</v>
      </c>
      <c r="BE332" s="223">
        <f>IF(N332="základní",J332,0)</f>
        <v>10700</v>
      </c>
      <c r="BF332" s="223">
        <f>IF(N332="snížená",J332,0)</f>
        <v>0</v>
      </c>
      <c r="BG332" s="223">
        <f>IF(N332="zákl. přenesená",J332,0)</f>
        <v>0</v>
      </c>
      <c r="BH332" s="223">
        <f>IF(N332="sníž. přenesená",J332,0)</f>
        <v>0</v>
      </c>
      <c r="BI332" s="223">
        <f>IF(N332="nulová",J332,0)</f>
        <v>0</v>
      </c>
      <c r="BJ332" s="16" t="s">
        <v>86</v>
      </c>
      <c r="BK332" s="223">
        <f>ROUND(I332*H332,2)</f>
        <v>10700</v>
      </c>
      <c r="BL332" s="16" t="s">
        <v>370</v>
      </c>
      <c r="BM332" s="222" t="s">
        <v>1552</v>
      </c>
    </row>
    <row r="333" s="2" customFormat="1" ht="16.5" customHeight="1">
      <c r="A333" s="31"/>
      <c r="B333" s="32"/>
      <c r="C333" s="211" t="s">
        <v>1362</v>
      </c>
      <c r="D333" s="211" t="s">
        <v>188</v>
      </c>
      <c r="E333" s="212" t="s">
        <v>1553</v>
      </c>
      <c r="F333" s="213" t="s">
        <v>1554</v>
      </c>
      <c r="G333" s="214" t="s">
        <v>401</v>
      </c>
      <c r="H333" s="215">
        <v>2</v>
      </c>
      <c r="I333" s="216">
        <v>1180</v>
      </c>
      <c r="J333" s="216">
        <f>ROUND(I333*H333,2)</f>
        <v>2360</v>
      </c>
      <c r="K333" s="217"/>
      <c r="L333" s="37"/>
      <c r="M333" s="218" t="s">
        <v>1</v>
      </c>
      <c r="N333" s="219" t="s">
        <v>43</v>
      </c>
      <c r="O333" s="220">
        <v>0</v>
      </c>
      <c r="P333" s="220">
        <f>O333*H333</f>
        <v>0</v>
      </c>
      <c r="Q333" s="220">
        <v>0</v>
      </c>
      <c r="R333" s="220">
        <f>Q333*H333</f>
        <v>0</v>
      </c>
      <c r="S333" s="220">
        <v>0</v>
      </c>
      <c r="T333" s="221">
        <f>S333*H333</f>
        <v>0</v>
      </c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R333" s="222" t="s">
        <v>370</v>
      </c>
      <c r="AT333" s="222" t="s">
        <v>188</v>
      </c>
      <c r="AU333" s="222" t="s">
        <v>88</v>
      </c>
      <c r="AY333" s="16" t="s">
        <v>187</v>
      </c>
      <c r="BE333" s="223">
        <f>IF(N333="základní",J333,0)</f>
        <v>2360</v>
      </c>
      <c r="BF333" s="223">
        <f>IF(N333="snížená",J333,0)</f>
        <v>0</v>
      </c>
      <c r="BG333" s="223">
        <f>IF(N333="zákl. přenesená",J333,0)</f>
        <v>0</v>
      </c>
      <c r="BH333" s="223">
        <f>IF(N333="sníž. přenesená",J333,0)</f>
        <v>0</v>
      </c>
      <c r="BI333" s="223">
        <f>IF(N333="nulová",J333,0)</f>
        <v>0</v>
      </c>
      <c r="BJ333" s="16" t="s">
        <v>86</v>
      </c>
      <c r="BK333" s="223">
        <f>ROUND(I333*H333,2)</f>
        <v>2360</v>
      </c>
      <c r="BL333" s="16" t="s">
        <v>370</v>
      </c>
      <c r="BM333" s="222" t="s">
        <v>1555</v>
      </c>
    </row>
    <row r="334" s="2" customFormat="1" ht="21.75" customHeight="1">
      <c r="A334" s="31"/>
      <c r="B334" s="32"/>
      <c r="C334" s="211" t="s">
        <v>1556</v>
      </c>
      <c r="D334" s="211" t="s">
        <v>188</v>
      </c>
      <c r="E334" s="212" t="s">
        <v>1557</v>
      </c>
      <c r="F334" s="213" t="s">
        <v>1558</v>
      </c>
      <c r="G334" s="214" t="s">
        <v>1559</v>
      </c>
      <c r="H334" s="215">
        <v>1</v>
      </c>
      <c r="I334" s="216">
        <v>8940</v>
      </c>
      <c r="J334" s="216">
        <f>ROUND(I334*H334,2)</f>
        <v>8940</v>
      </c>
      <c r="K334" s="217"/>
      <c r="L334" s="37"/>
      <c r="M334" s="218" t="s">
        <v>1</v>
      </c>
      <c r="N334" s="219" t="s">
        <v>43</v>
      </c>
      <c r="O334" s="220">
        <v>0</v>
      </c>
      <c r="P334" s="220">
        <f>O334*H334</f>
        <v>0</v>
      </c>
      <c r="Q334" s="220">
        <v>0</v>
      </c>
      <c r="R334" s="220">
        <f>Q334*H334</f>
        <v>0</v>
      </c>
      <c r="S334" s="220">
        <v>0</v>
      </c>
      <c r="T334" s="221">
        <f>S334*H334</f>
        <v>0</v>
      </c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R334" s="222" t="s">
        <v>370</v>
      </c>
      <c r="AT334" s="222" t="s">
        <v>188</v>
      </c>
      <c r="AU334" s="222" t="s">
        <v>88</v>
      </c>
      <c r="AY334" s="16" t="s">
        <v>187</v>
      </c>
      <c r="BE334" s="223">
        <f>IF(N334="základní",J334,0)</f>
        <v>8940</v>
      </c>
      <c r="BF334" s="223">
        <f>IF(N334="snížená",J334,0)</f>
        <v>0</v>
      </c>
      <c r="BG334" s="223">
        <f>IF(N334="zákl. přenesená",J334,0)</f>
        <v>0</v>
      </c>
      <c r="BH334" s="223">
        <f>IF(N334="sníž. přenesená",J334,0)</f>
        <v>0</v>
      </c>
      <c r="BI334" s="223">
        <f>IF(N334="nulová",J334,0)</f>
        <v>0</v>
      </c>
      <c r="BJ334" s="16" t="s">
        <v>86</v>
      </c>
      <c r="BK334" s="223">
        <f>ROUND(I334*H334,2)</f>
        <v>8940</v>
      </c>
      <c r="BL334" s="16" t="s">
        <v>370</v>
      </c>
      <c r="BM334" s="222" t="s">
        <v>1560</v>
      </c>
    </row>
    <row r="335" s="2" customFormat="1" ht="16.5" customHeight="1">
      <c r="A335" s="31"/>
      <c r="B335" s="32"/>
      <c r="C335" s="211" t="s">
        <v>1365</v>
      </c>
      <c r="D335" s="211" t="s">
        <v>188</v>
      </c>
      <c r="E335" s="212" t="s">
        <v>1561</v>
      </c>
      <c r="F335" s="213" t="s">
        <v>1562</v>
      </c>
      <c r="G335" s="214" t="s">
        <v>1559</v>
      </c>
      <c r="H335" s="215">
        <v>1</v>
      </c>
      <c r="I335" s="216">
        <v>8320</v>
      </c>
      <c r="J335" s="216">
        <f>ROUND(I335*H335,2)</f>
        <v>8320</v>
      </c>
      <c r="K335" s="217"/>
      <c r="L335" s="37"/>
      <c r="M335" s="218" t="s">
        <v>1</v>
      </c>
      <c r="N335" s="219" t="s">
        <v>43</v>
      </c>
      <c r="O335" s="220">
        <v>0</v>
      </c>
      <c r="P335" s="220">
        <f>O335*H335</f>
        <v>0</v>
      </c>
      <c r="Q335" s="220">
        <v>0</v>
      </c>
      <c r="R335" s="220">
        <f>Q335*H335</f>
        <v>0</v>
      </c>
      <c r="S335" s="220">
        <v>0</v>
      </c>
      <c r="T335" s="221">
        <f>S335*H335</f>
        <v>0</v>
      </c>
      <c r="U335" s="31"/>
      <c r="V335" s="31"/>
      <c r="W335" s="31"/>
      <c r="X335" s="31"/>
      <c r="Y335" s="31"/>
      <c r="Z335" s="31"/>
      <c r="AA335" s="31"/>
      <c r="AB335" s="31"/>
      <c r="AC335" s="31"/>
      <c r="AD335" s="31"/>
      <c r="AE335" s="31"/>
      <c r="AR335" s="222" t="s">
        <v>370</v>
      </c>
      <c r="AT335" s="222" t="s">
        <v>188</v>
      </c>
      <c r="AU335" s="222" t="s">
        <v>88</v>
      </c>
      <c r="AY335" s="16" t="s">
        <v>187</v>
      </c>
      <c r="BE335" s="223">
        <f>IF(N335="základní",J335,0)</f>
        <v>8320</v>
      </c>
      <c r="BF335" s="223">
        <f>IF(N335="snížená",J335,0)</f>
        <v>0</v>
      </c>
      <c r="BG335" s="223">
        <f>IF(N335="zákl. přenesená",J335,0)</f>
        <v>0</v>
      </c>
      <c r="BH335" s="223">
        <f>IF(N335="sníž. přenesená",J335,0)</f>
        <v>0</v>
      </c>
      <c r="BI335" s="223">
        <f>IF(N335="nulová",J335,0)</f>
        <v>0</v>
      </c>
      <c r="BJ335" s="16" t="s">
        <v>86</v>
      </c>
      <c r="BK335" s="223">
        <f>ROUND(I335*H335,2)</f>
        <v>8320</v>
      </c>
      <c r="BL335" s="16" t="s">
        <v>370</v>
      </c>
      <c r="BM335" s="222" t="s">
        <v>1563</v>
      </c>
    </row>
    <row r="336" s="2" customFormat="1" ht="21.75" customHeight="1">
      <c r="A336" s="31"/>
      <c r="B336" s="32"/>
      <c r="C336" s="211" t="s">
        <v>1564</v>
      </c>
      <c r="D336" s="211" t="s">
        <v>188</v>
      </c>
      <c r="E336" s="212" t="s">
        <v>1565</v>
      </c>
      <c r="F336" s="213" t="s">
        <v>1566</v>
      </c>
      <c r="G336" s="214" t="s">
        <v>237</v>
      </c>
      <c r="H336" s="215">
        <v>480.60000000000002</v>
      </c>
      <c r="I336" s="216">
        <v>43.399999999999999</v>
      </c>
      <c r="J336" s="216">
        <f>ROUND(I336*H336,2)</f>
        <v>20858.040000000001</v>
      </c>
      <c r="K336" s="217"/>
      <c r="L336" s="37"/>
      <c r="M336" s="218" t="s">
        <v>1</v>
      </c>
      <c r="N336" s="219" t="s">
        <v>43</v>
      </c>
      <c r="O336" s="220">
        <v>0</v>
      </c>
      <c r="P336" s="220">
        <f>O336*H336</f>
        <v>0</v>
      </c>
      <c r="Q336" s="220">
        <v>0</v>
      </c>
      <c r="R336" s="220">
        <f>Q336*H336</f>
        <v>0</v>
      </c>
      <c r="S336" s="220">
        <v>0</v>
      </c>
      <c r="T336" s="221">
        <f>S336*H336</f>
        <v>0</v>
      </c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  <c r="AR336" s="222" t="s">
        <v>370</v>
      </c>
      <c r="AT336" s="222" t="s">
        <v>188</v>
      </c>
      <c r="AU336" s="222" t="s">
        <v>88</v>
      </c>
      <c r="AY336" s="16" t="s">
        <v>187</v>
      </c>
      <c r="BE336" s="223">
        <f>IF(N336="základní",J336,0)</f>
        <v>20858.040000000001</v>
      </c>
      <c r="BF336" s="223">
        <f>IF(N336="snížená",J336,0)</f>
        <v>0</v>
      </c>
      <c r="BG336" s="223">
        <f>IF(N336="zákl. přenesená",J336,0)</f>
        <v>0</v>
      </c>
      <c r="BH336" s="223">
        <f>IF(N336="sníž. přenesená",J336,0)</f>
        <v>0</v>
      </c>
      <c r="BI336" s="223">
        <f>IF(N336="nulová",J336,0)</f>
        <v>0</v>
      </c>
      <c r="BJ336" s="16" t="s">
        <v>86</v>
      </c>
      <c r="BK336" s="223">
        <f>ROUND(I336*H336,2)</f>
        <v>20858.040000000001</v>
      </c>
      <c r="BL336" s="16" t="s">
        <v>370</v>
      </c>
      <c r="BM336" s="222" t="s">
        <v>1567</v>
      </c>
    </row>
    <row r="337" s="2" customFormat="1" ht="21.75" customHeight="1">
      <c r="A337" s="31"/>
      <c r="B337" s="32"/>
      <c r="C337" s="211" t="s">
        <v>1370</v>
      </c>
      <c r="D337" s="211" t="s">
        <v>188</v>
      </c>
      <c r="E337" s="212" t="s">
        <v>1568</v>
      </c>
      <c r="F337" s="213" t="s">
        <v>1569</v>
      </c>
      <c r="G337" s="214" t="s">
        <v>237</v>
      </c>
      <c r="H337" s="215">
        <v>480.60000000000002</v>
      </c>
      <c r="I337" s="216">
        <v>39.600000000000001</v>
      </c>
      <c r="J337" s="216">
        <f>ROUND(I337*H337,2)</f>
        <v>19031.759999999998</v>
      </c>
      <c r="K337" s="217"/>
      <c r="L337" s="37"/>
      <c r="M337" s="218" t="s">
        <v>1</v>
      </c>
      <c r="N337" s="219" t="s">
        <v>43</v>
      </c>
      <c r="O337" s="220">
        <v>0</v>
      </c>
      <c r="P337" s="220">
        <f>O337*H337</f>
        <v>0</v>
      </c>
      <c r="Q337" s="220">
        <v>0</v>
      </c>
      <c r="R337" s="220">
        <f>Q337*H337</f>
        <v>0</v>
      </c>
      <c r="S337" s="220">
        <v>0</v>
      </c>
      <c r="T337" s="221">
        <f>S337*H337</f>
        <v>0</v>
      </c>
      <c r="U337" s="31"/>
      <c r="V337" s="31"/>
      <c r="W337" s="31"/>
      <c r="X337" s="31"/>
      <c r="Y337" s="31"/>
      <c r="Z337" s="31"/>
      <c r="AA337" s="31"/>
      <c r="AB337" s="31"/>
      <c r="AC337" s="31"/>
      <c r="AD337" s="31"/>
      <c r="AE337" s="31"/>
      <c r="AR337" s="222" t="s">
        <v>370</v>
      </c>
      <c r="AT337" s="222" t="s">
        <v>188</v>
      </c>
      <c r="AU337" s="222" t="s">
        <v>88</v>
      </c>
      <c r="AY337" s="16" t="s">
        <v>187</v>
      </c>
      <c r="BE337" s="223">
        <f>IF(N337="základní",J337,0)</f>
        <v>19031.759999999998</v>
      </c>
      <c r="BF337" s="223">
        <f>IF(N337="snížená",J337,0)</f>
        <v>0</v>
      </c>
      <c r="BG337" s="223">
        <f>IF(N337="zákl. přenesená",J337,0)</f>
        <v>0</v>
      </c>
      <c r="BH337" s="223">
        <f>IF(N337="sníž. přenesená",J337,0)</f>
        <v>0</v>
      </c>
      <c r="BI337" s="223">
        <f>IF(N337="nulová",J337,0)</f>
        <v>0</v>
      </c>
      <c r="BJ337" s="16" t="s">
        <v>86</v>
      </c>
      <c r="BK337" s="223">
        <f>ROUND(I337*H337,2)</f>
        <v>19031.759999999998</v>
      </c>
      <c r="BL337" s="16" t="s">
        <v>370</v>
      </c>
      <c r="BM337" s="222" t="s">
        <v>1570</v>
      </c>
    </row>
    <row r="338" s="2" customFormat="1" ht="21.75" customHeight="1">
      <c r="A338" s="31"/>
      <c r="B338" s="32"/>
      <c r="C338" s="211" t="s">
        <v>1571</v>
      </c>
      <c r="D338" s="211" t="s">
        <v>188</v>
      </c>
      <c r="E338" s="212" t="s">
        <v>1572</v>
      </c>
      <c r="F338" s="213" t="s">
        <v>1573</v>
      </c>
      <c r="G338" s="214" t="s">
        <v>224</v>
      </c>
      <c r="H338" s="215">
        <v>0.92100000000000004</v>
      </c>
      <c r="I338" s="216">
        <v>556</v>
      </c>
      <c r="J338" s="216">
        <f>ROUND(I338*H338,2)</f>
        <v>512.08000000000004</v>
      </c>
      <c r="K338" s="217"/>
      <c r="L338" s="37"/>
      <c r="M338" s="218" t="s">
        <v>1</v>
      </c>
      <c r="N338" s="219" t="s">
        <v>43</v>
      </c>
      <c r="O338" s="220">
        <v>0</v>
      </c>
      <c r="P338" s="220">
        <f>O338*H338</f>
        <v>0</v>
      </c>
      <c r="Q338" s="220">
        <v>0</v>
      </c>
      <c r="R338" s="220">
        <f>Q338*H338</f>
        <v>0</v>
      </c>
      <c r="S338" s="220">
        <v>0</v>
      </c>
      <c r="T338" s="221">
        <f>S338*H338</f>
        <v>0</v>
      </c>
      <c r="U338" s="31"/>
      <c r="V338" s="31"/>
      <c r="W338" s="31"/>
      <c r="X338" s="31"/>
      <c r="Y338" s="31"/>
      <c r="Z338" s="31"/>
      <c r="AA338" s="31"/>
      <c r="AB338" s="31"/>
      <c r="AC338" s="31"/>
      <c r="AD338" s="31"/>
      <c r="AE338" s="31"/>
      <c r="AR338" s="222" t="s">
        <v>370</v>
      </c>
      <c r="AT338" s="222" t="s">
        <v>188</v>
      </c>
      <c r="AU338" s="222" t="s">
        <v>88</v>
      </c>
      <c r="AY338" s="16" t="s">
        <v>187</v>
      </c>
      <c r="BE338" s="223">
        <f>IF(N338="základní",J338,0)</f>
        <v>512.08000000000004</v>
      </c>
      <c r="BF338" s="223">
        <f>IF(N338="snížená",J338,0)</f>
        <v>0</v>
      </c>
      <c r="BG338" s="223">
        <f>IF(N338="zákl. přenesená",J338,0)</f>
        <v>0</v>
      </c>
      <c r="BH338" s="223">
        <f>IF(N338="sníž. přenesená",J338,0)</f>
        <v>0</v>
      </c>
      <c r="BI338" s="223">
        <f>IF(N338="nulová",J338,0)</f>
        <v>0</v>
      </c>
      <c r="BJ338" s="16" t="s">
        <v>86</v>
      </c>
      <c r="BK338" s="223">
        <f>ROUND(I338*H338,2)</f>
        <v>512.08000000000004</v>
      </c>
      <c r="BL338" s="16" t="s">
        <v>370</v>
      </c>
      <c r="BM338" s="222" t="s">
        <v>1574</v>
      </c>
    </row>
    <row r="339" s="11" customFormat="1" ht="22.8" customHeight="1">
      <c r="A339" s="11"/>
      <c r="B339" s="198"/>
      <c r="C339" s="199"/>
      <c r="D339" s="200" t="s">
        <v>77</v>
      </c>
      <c r="E339" s="251" t="s">
        <v>1575</v>
      </c>
      <c r="F339" s="251" t="s">
        <v>1576</v>
      </c>
      <c r="G339" s="199"/>
      <c r="H339" s="199"/>
      <c r="I339" s="199"/>
      <c r="J339" s="252">
        <f>BK339</f>
        <v>37250</v>
      </c>
      <c r="K339" s="199"/>
      <c r="L339" s="203"/>
      <c r="M339" s="204"/>
      <c r="N339" s="205"/>
      <c r="O339" s="205"/>
      <c r="P339" s="206">
        <f>SUM(P340:P341)</f>
        <v>0</v>
      </c>
      <c r="Q339" s="205"/>
      <c r="R339" s="206">
        <f>SUM(R340:R341)</f>
        <v>0</v>
      </c>
      <c r="S339" s="205"/>
      <c r="T339" s="207">
        <f>SUM(T340:T341)</f>
        <v>0</v>
      </c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R339" s="208" t="s">
        <v>88</v>
      </c>
      <c r="AT339" s="209" t="s">
        <v>77</v>
      </c>
      <c r="AU339" s="209" t="s">
        <v>86</v>
      </c>
      <c r="AY339" s="208" t="s">
        <v>187</v>
      </c>
      <c r="BK339" s="210">
        <f>SUM(BK340:BK341)</f>
        <v>37250</v>
      </c>
    </row>
    <row r="340" s="2" customFormat="1" ht="16.5" customHeight="1">
      <c r="A340" s="31"/>
      <c r="B340" s="32"/>
      <c r="C340" s="211" t="s">
        <v>1373</v>
      </c>
      <c r="D340" s="211" t="s">
        <v>188</v>
      </c>
      <c r="E340" s="212" t="s">
        <v>1577</v>
      </c>
      <c r="F340" s="213" t="s">
        <v>1578</v>
      </c>
      <c r="G340" s="214" t="s">
        <v>1559</v>
      </c>
      <c r="H340" s="215">
        <v>1</v>
      </c>
      <c r="I340" s="216">
        <v>2050</v>
      </c>
      <c r="J340" s="216">
        <f>ROUND(I340*H340,2)</f>
        <v>2050</v>
      </c>
      <c r="K340" s="217"/>
      <c r="L340" s="37"/>
      <c r="M340" s="218" t="s">
        <v>1</v>
      </c>
      <c r="N340" s="219" t="s">
        <v>43</v>
      </c>
      <c r="O340" s="220">
        <v>0</v>
      </c>
      <c r="P340" s="220">
        <f>O340*H340</f>
        <v>0</v>
      </c>
      <c r="Q340" s="220">
        <v>0</v>
      </c>
      <c r="R340" s="220">
        <f>Q340*H340</f>
        <v>0</v>
      </c>
      <c r="S340" s="220">
        <v>0</v>
      </c>
      <c r="T340" s="221">
        <f>S340*H340</f>
        <v>0</v>
      </c>
      <c r="U340" s="31"/>
      <c r="V340" s="31"/>
      <c r="W340" s="31"/>
      <c r="X340" s="31"/>
      <c r="Y340" s="31"/>
      <c r="Z340" s="31"/>
      <c r="AA340" s="31"/>
      <c r="AB340" s="31"/>
      <c r="AC340" s="31"/>
      <c r="AD340" s="31"/>
      <c r="AE340" s="31"/>
      <c r="AR340" s="222" t="s">
        <v>370</v>
      </c>
      <c r="AT340" s="222" t="s">
        <v>188</v>
      </c>
      <c r="AU340" s="222" t="s">
        <v>88</v>
      </c>
      <c r="AY340" s="16" t="s">
        <v>187</v>
      </c>
      <c r="BE340" s="223">
        <f>IF(N340="základní",J340,0)</f>
        <v>2050</v>
      </c>
      <c r="BF340" s="223">
        <f>IF(N340="snížená",J340,0)</f>
        <v>0</v>
      </c>
      <c r="BG340" s="223">
        <f>IF(N340="zákl. přenesená",J340,0)</f>
        <v>0</v>
      </c>
      <c r="BH340" s="223">
        <f>IF(N340="sníž. přenesená",J340,0)</f>
        <v>0</v>
      </c>
      <c r="BI340" s="223">
        <f>IF(N340="nulová",J340,0)</f>
        <v>0</v>
      </c>
      <c r="BJ340" s="16" t="s">
        <v>86</v>
      </c>
      <c r="BK340" s="223">
        <f>ROUND(I340*H340,2)</f>
        <v>2050</v>
      </c>
      <c r="BL340" s="16" t="s">
        <v>370</v>
      </c>
      <c r="BM340" s="222" t="s">
        <v>1579</v>
      </c>
    </row>
    <row r="341" s="2" customFormat="1" ht="16.5" customHeight="1">
      <c r="A341" s="31"/>
      <c r="B341" s="32"/>
      <c r="C341" s="211" t="s">
        <v>1580</v>
      </c>
      <c r="D341" s="211" t="s">
        <v>188</v>
      </c>
      <c r="E341" s="212" t="s">
        <v>1581</v>
      </c>
      <c r="F341" s="213" t="s">
        <v>1582</v>
      </c>
      <c r="G341" s="214" t="s">
        <v>1559</v>
      </c>
      <c r="H341" s="215">
        <v>1</v>
      </c>
      <c r="I341" s="216">
        <v>35200</v>
      </c>
      <c r="J341" s="216">
        <f>ROUND(I341*H341,2)</f>
        <v>35200</v>
      </c>
      <c r="K341" s="217"/>
      <c r="L341" s="37"/>
      <c r="M341" s="218" t="s">
        <v>1</v>
      </c>
      <c r="N341" s="219" t="s">
        <v>43</v>
      </c>
      <c r="O341" s="220">
        <v>0</v>
      </c>
      <c r="P341" s="220">
        <f>O341*H341</f>
        <v>0</v>
      </c>
      <c r="Q341" s="220">
        <v>0</v>
      </c>
      <c r="R341" s="220">
        <f>Q341*H341</f>
        <v>0</v>
      </c>
      <c r="S341" s="220">
        <v>0</v>
      </c>
      <c r="T341" s="221">
        <f>S341*H341</f>
        <v>0</v>
      </c>
      <c r="U341" s="31"/>
      <c r="V341" s="31"/>
      <c r="W341" s="31"/>
      <c r="X341" s="31"/>
      <c r="Y341" s="31"/>
      <c r="Z341" s="31"/>
      <c r="AA341" s="31"/>
      <c r="AB341" s="31"/>
      <c r="AC341" s="31"/>
      <c r="AD341" s="31"/>
      <c r="AE341" s="31"/>
      <c r="AR341" s="222" t="s">
        <v>370</v>
      </c>
      <c r="AT341" s="222" t="s">
        <v>188</v>
      </c>
      <c r="AU341" s="222" t="s">
        <v>88</v>
      </c>
      <c r="AY341" s="16" t="s">
        <v>187</v>
      </c>
      <c r="BE341" s="223">
        <f>IF(N341="základní",J341,0)</f>
        <v>35200</v>
      </c>
      <c r="BF341" s="223">
        <f>IF(N341="snížená",J341,0)</f>
        <v>0</v>
      </c>
      <c r="BG341" s="223">
        <f>IF(N341="zákl. přenesená",J341,0)</f>
        <v>0</v>
      </c>
      <c r="BH341" s="223">
        <f>IF(N341="sníž. přenesená",J341,0)</f>
        <v>0</v>
      </c>
      <c r="BI341" s="223">
        <f>IF(N341="nulová",J341,0)</f>
        <v>0</v>
      </c>
      <c r="BJ341" s="16" t="s">
        <v>86</v>
      </c>
      <c r="BK341" s="223">
        <f>ROUND(I341*H341,2)</f>
        <v>35200</v>
      </c>
      <c r="BL341" s="16" t="s">
        <v>370</v>
      </c>
      <c r="BM341" s="222" t="s">
        <v>1583</v>
      </c>
    </row>
    <row r="342" s="11" customFormat="1" ht="22.8" customHeight="1">
      <c r="A342" s="11"/>
      <c r="B342" s="198"/>
      <c r="C342" s="199"/>
      <c r="D342" s="200" t="s">
        <v>77</v>
      </c>
      <c r="E342" s="251" t="s">
        <v>1584</v>
      </c>
      <c r="F342" s="251" t="s">
        <v>1585</v>
      </c>
      <c r="G342" s="199"/>
      <c r="H342" s="199"/>
      <c r="I342" s="199"/>
      <c r="J342" s="252">
        <f>BK342</f>
        <v>470376.59999999998</v>
      </c>
      <c r="K342" s="199"/>
      <c r="L342" s="203"/>
      <c r="M342" s="204"/>
      <c r="N342" s="205"/>
      <c r="O342" s="205"/>
      <c r="P342" s="206">
        <f>SUM(P343:P390)</f>
        <v>0</v>
      </c>
      <c r="Q342" s="205"/>
      <c r="R342" s="206">
        <f>SUM(R343:R390)</f>
        <v>0</v>
      </c>
      <c r="S342" s="205"/>
      <c r="T342" s="207">
        <f>SUM(T343:T390)</f>
        <v>0</v>
      </c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R342" s="208" t="s">
        <v>88</v>
      </c>
      <c r="AT342" s="209" t="s">
        <v>77</v>
      </c>
      <c r="AU342" s="209" t="s">
        <v>86</v>
      </c>
      <c r="AY342" s="208" t="s">
        <v>187</v>
      </c>
      <c r="BK342" s="210">
        <f>SUM(BK343:BK390)</f>
        <v>470376.59999999998</v>
      </c>
    </row>
    <row r="343" s="2" customFormat="1" ht="16.5" customHeight="1">
      <c r="A343" s="31"/>
      <c r="B343" s="32"/>
      <c r="C343" s="211" t="s">
        <v>1377</v>
      </c>
      <c r="D343" s="211" t="s">
        <v>188</v>
      </c>
      <c r="E343" s="212" t="s">
        <v>1586</v>
      </c>
      <c r="F343" s="213" t="s">
        <v>1587</v>
      </c>
      <c r="G343" s="214" t="s">
        <v>1559</v>
      </c>
      <c r="H343" s="215">
        <v>2</v>
      </c>
      <c r="I343" s="216">
        <v>1880</v>
      </c>
      <c r="J343" s="216">
        <f>ROUND(I343*H343,2)</f>
        <v>3760</v>
      </c>
      <c r="K343" s="217"/>
      <c r="L343" s="37"/>
      <c r="M343" s="218" t="s">
        <v>1</v>
      </c>
      <c r="N343" s="219" t="s">
        <v>43</v>
      </c>
      <c r="O343" s="220">
        <v>0</v>
      </c>
      <c r="P343" s="220">
        <f>O343*H343</f>
        <v>0</v>
      </c>
      <c r="Q343" s="220">
        <v>0</v>
      </c>
      <c r="R343" s="220">
        <f>Q343*H343</f>
        <v>0</v>
      </c>
      <c r="S343" s="220">
        <v>0</v>
      </c>
      <c r="T343" s="221">
        <f>S343*H343</f>
        <v>0</v>
      </c>
      <c r="U343" s="31"/>
      <c r="V343" s="31"/>
      <c r="W343" s="31"/>
      <c r="X343" s="31"/>
      <c r="Y343" s="31"/>
      <c r="Z343" s="31"/>
      <c r="AA343" s="31"/>
      <c r="AB343" s="31"/>
      <c r="AC343" s="31"/>
      <c r="AD343" s="31"/>
      <c r="AE343" s="31"/>
      <c r="AR343" s="222" t="s">
        <v>370</v>
      </c>
      <c r="AT343" s="222" t="s">
        <v>188</v>
      </c>
      <c r="AU343" s="222" t="s">
        <v>88</v>
      </c>
      <c r="AY343" s="16" t="s">
        <v>187</v>
      </c>
      <c r="BE343" s="223">
        <f>IF(N343="základní",J343,0)</f>
        <v>3760</v>
      </c>
      <c r="BF343" s="223">
        <f>IF(N343="snížená",J343,0)</f>
        <v>0</v>
      </c>
      <c r="BG343" s="223">
        <f>IF(N343="zákl. přenesená",J343,0)</f>
        <v>0</v>
      </c>
      <c r="BH343" s="223">
        <f>IF(N343="sníž. přenesená",J343,0)</f>
        <v>0</v>
      </c>
      <c r="BI343" s="223">
        <f>IF(N343="nulová",J343,0)</f>
        <v>0</v>
      </c>
      <c r="BJ343" s="16" t="s">
        <v>86</v>
      </c>
      <c r="BK343" s="223">
        <f>ROUND(I343*H343,2)</f>
        <v>3760</v>
      </c>
      <c r="BL343" s="16" t="s">
        <v>370</v>
      </c>
      <c r="BM343" s="222" t="s">
        <v>1588</v>
      </c>
    </row>
    <row r="344" s="12" customFormat="1">
      <c r="A344" s="12"/>
      <c r="B344" s="232"/>
      <c r="C344" s="233"/>
      <c r="D344" s="224" t="s">
        <v>226</v>
      </c>
      <c r="E344" s="241" t="s">
        <v>1</v>
      </c>
      <c r="F344" s="234" t="s">
        <v>1589</v>
      </c>
      <c r="G344" s="233"/>
      <c r="H344" s="235">
        <v>2</v>
      </c>
      <c r="I344" s="233"/>
      <c r="J344" s="233"/>
      <c r="K344" s="233"/>
      <c r="L344" s="236"/>
      <c r="M344" s="237"/>
      <c r="N344" s="238"/>
      <c r="O344" s="238"/>
      <c r="P344" s="238"/>
      <c r="Q344" s="238"/>
      <c r="R344" s="238"/>
      <c r="S344" s="238"/>
      <c r="T344" s="239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T344" s="240" t="s">
        <v>226</v>
      </c>
      <c r="AU344" s="240" t="s">
        <v>88</v>
      </c>
      <c r="AV344" s="12" t="s">
        <v>88</v>
      </c>
      <c r="AW344" s="12" t="s">
        <v>32</v>
      </c>
      <c r="AX344" s="12" t="s">
        <v>78</v>
      </c>
      <c r="AY344" s="240" t="s">
        <v>187</v>
      </c>
    </row>
    <row r="345" s="14" customFormat="1">
      <c r="A345" s="14"/>
      <c r="B345" s="253"/>
      <c r="C345" s="254"/>
      <c r="D345" s="224" t="s">
        <v>226</v>
      </c>
      <c r="E345" s="255" t="s">
        <v>1</v>
      </c>
      <c r="F345" s="256" t="s">
        <v>328</v>
      </c>
      <c r="G345" s="254"/>
      <c r="H345" s="257">
        <v>2</v>
      </c>
      <c r="I345" s="254"/>
      <c r="J345" s="254"/>
      <c r="K345" s="254"/>
      <c r="L345" s="258"/>
      <c r="M345" s="259"/>
      <c r="N345" s="260"/>
      <c r="O345" s="260"/>
      <c r="P345" s="260"/>
      <c r="Q345" s="260"/>
      <c r="R345" s="260"/>
      <c r="S345" s="260"/>
      <c r="T345" s="261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62" t="s">
        <v>226</v>
      </c>
      <c r="AU345" s="262" t="s">
        <v>88</v>
      </c>
      <c r="AV345" s="14" t="s">
        <v>204</v>
      </c>
      <c r="AW345" s="14" t="s">
        <v>32</v>
      </c>
      <c r="AX345" s="14" t="s">
        <v>86</v>
      </c>
      <c r="AY345" s="262" t="s">
        <v>187</v>
      </c>
    </row>
    <row r="346" s="2" customFormat="1" ht="21.75" customHeight="1">
      <c r="A346" s="31"/>
      <c r="B346" s="32"/>
      <c r="C346" s="211" t="s">
        <v>1590</v>
      </c>
      <c r="D346" s="211" t="s">
        <v>188</v>
      </c>
      <c r="E346" s="212" t="s">
        <v>1591</v>
      </c>
      <c r="F346" s="213" t="s">
        <v>1592</v>
      </c>
      <c r="G346" s="214" t="s">
        <v>1559</v>
      </c>
      <c r="H346" s="215">
        <v>9</v>
      </c>
      <c r="I346" s="216">
        <v>4260</v>
      </c>
      <c r="J346" s="216">
        <f>ROUND(I346*H346,2)</f>
        <v>38340</v>
      </c>
      <c r="K346" s="217"/>
      <c r="L346" s="37"/>
      <c r="M346" s="218" t="s">
        <v>1</v>
      </c>
      <c r="N346" s="219" t="s">
        <v>43</v>
      </c>
      <c r="O346" s="220">
        <v>0</v>
      </c>
      <c r="P346" s="220">
        <f>O346*H346</f>
        <v>0</v>
      </c>
      <c r="Q346" s="220">
        <v>0</v>
      </c>
      <c r="R346" s="220">
        <f>Q346*H346</f>
        <v>0</v>
      </c>
      <c r="S346" s="220">
        <v>0</v>
      </c>
      <c r="T346" s="221">
        <f>S346*H346</f>
        <v>0</v>
      </c>
      <c r="U346" s="31"/>
      <c r="V346" s="31"/>
      <c r="W346" s="31"/>
      <c r="X346" s="31"/>
      <c r="Y346" s="31"/>
      <c r="Z346" s="31"/>
      <c r="AA346" s="31"/>
      <c r="AB346" s="31"/>
      <c r="AC346" s="31"/>
      <c r="AD346" s="31"/>
      <c r="AE346" s="31"/>
      <c r="AR346" s="222" t="s">
        <v>370</v>
      </c>
      <c r="AT346" s="222" t="s">
        <v>188</v>
      </c>
      <c r="AU346" s="222" t="s">
        <v>88</v>
      </c>
      <c r="AY346" s="16" t="s">
        <v>187</v>
      </c>
      <c r="BE346" s="223">
        <f>IF(N346="základní",J346,0)</f>
        <v>38340</v>
      </c>
      <c r="BF346" s="223">
        <f>IF(N346="snížená",J346,0)</f>
        <v>0</v>
      </c>
      <c r="BG346" s="223">
        <f>IF(N346="zákl. přenesená",J346,0)</f>
        <v>0</v>
      </c>
      <c r="BH346" s="223">
        <f>IF(N346="sníž. přenesená",J346,0)</f>
        <v>0</v>
      </c>
      <c r="BI346" s="223">
        <f>IF(N346="nulová",J346,0)</f>
        <v>0</v>
      </c>
      <c r="BJ346" s="16" t="s">
        <v>86</v>
      </c>
      <c r="BK346" s="223">
        <f>ROUND(I346*H346,2)</f>
        <v>38340</v>
      </c>
      <c r="BL346" s="16" t="s">
        <v>370</v>
      </c>
      <c r="BM346" s="222" t="s">
        <v>1593</v>
      </c>
    </row>
    <row r="347" s="12" customFormat="1">
      <c r="A347" s="12"/>
      <c r="B347" s="232"/>
      <c r="C347" s="233"/>
      <c r="D347" s="224" t="s">
        <v>226</v>
      </c>
      <c r="E347" s="241" t="s">
        <v>1</v>
      </c>
      <c r="F347" s="234" t="s">
        <v>1594</v>
      </c>
      <c r="G347" s="233"/>
      <c r="H347" s="235">
        <v>2</v>
      </c>
      <c r="I347" s="233"/>
      <c r="J347" s="233"/>
      <c r="K347" s="233"/>
      <c r="L347" s="236"/>
      <c r="M347" s="237"/>
      <c r="N347" s="238"/>
      <c r="O347" s="238"/>
      <c r="P347" s="238"/>
      <c r="Q347" s="238"/>
      <c r="R347" s="238"/>
      <c r="S347" s="238"/>
      <c r="T347" s="239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T347" s="240" t="s">
        <v>226</v>
      </c>
      <c r="AU347" s="240" t="s">
        <v>88</v>
      </c>
      <c r="AV347" s="12" t="s">
        <v>88</v>
      </c>
      <c r="AW347" s="12" t="s">
        <v>32</v>
      </c>
      <c r="AX347" s="12" t="s">
        <v>78</v>
      </c>
      <c r="AY347" s="240" t="s">
        <v>187</v>
      </c>
    </row>
    <row r="348" s="12" customFormat="1">
      <c r="A348" s="12"/>
      <c r="B348" s="232"/>
      <c r="C348" s="233"/>
      <c r="D348" s="224" t="s">
        <v>226</v>
      </c>
      <c r="E348" s="241" t="s">
        <v>1</v>
      </c>
      <c r="F348" s="234" t="s">
        <v>1595</v>
      </c>
      <c r="G348" s="233"/>
      <c r="H348" s="235">
        <v>7</v>
      </c>
      <c r="I348" s="233"/>
      <c r="J348" s="233"/>
      <c r="K348" s="233"/>
      <c r="L348" s="236"/>
      <c r="M348" s="237"/>
      <c r="N348" s="238"/>
      <c r="O348" s="238"/>
      <c r="P348" s="238"/>
      <c r="Q348" s="238"/>
      <c r="R348" s="238"/>
      <c r="S348" s="238"/>
      <c r="T348" s="239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T348" s="240" t="s">
        <v>226</v>
      </c>
      <c r="AU348" s="240" t="s">
        <v>88</v>
      </c>
      <c r="AV348" s="12" t="s">
        <v>88</v>
      </c>
      <c r="AW348" s="12" t="s">
        <v>32</v>
      </c>
      <c r="AX348" s="12" t="s">
        <v>78</v>
      </c>
      <c r="AY348" s="240" t="s">
        <v>187</v>
      </c>
    </row>
    <row r="349" s="14" customFormat="1">
      <c r="A349" s="14"/>
      <c r="B349" s="253"/>
      <c r="C349" s="254"/>
      <c r="D349" s="224" t="s">
        <v>226</v>
      </c>
      <c r="E349" s="255" t="s">
        <v>1</v>
      </c>
      <c r="F349" s="256" t="s">
        <v>328</v>
      </c>
      <c r="G349" s="254"/>
      <c r="H349" s="257">
        <v>9</v>
      </c>
      <c r="I349" s="254"/>
      <c r="J349" s="254"/>
      <c r="K349" s="254"/>
      <c r="L349" s="258"/>
      <c r="M349" s="259"/>
      <c r="N349" s="260"/>
      <c r="O349" s="260"/>
      <c r="P349" s="260"/>
      <c r="Q349" s="260"/>
      <c r="R349" s="260"/>
      <c r="S349" s="260"/>
      <c r="T349" s="261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62" t="s">
        <v>226</v>
      </c>
      <c r="AU349" s="262" t="s">
        <v>88</v>
      </c>
      <c r="AV349" s="14" t="s">
        <v>204</v>
      </c>
      <c r="AW349" s="14" t="s">
        <v>32</v>
      </c>
      <c r="AX349" s="14" t="s">
        <v>86</v>
      </c>
      <c r="AY349" s="262" t="s">
        <v>187</v>
      </c>
    </row>
    <row r="350" s="2" customFormat="1" ht="16.5" customHeight="1">
      <c r="A350" s="31"/>
      <c r="B350" s="32"/>
      <c r="C350" s="211" t="s">
        <v>1380</v>
      </c>
      <c r="D350" s="211" t="s">
        <v>188</v>
      </c>
      <c r="E350" s="212" t="s">
        <v>1596</v>
      </c>
      <c r="F350" s="213" t="s">
        <v>1597</v>
      </c>
      <c r="G350" s="214" t="s">
        <v>1559</v>
      </c>
      <c r="H350" s="215">
        <v>3</v>
      </c>
      <c r="I350" s="216">
        <v>10300</v>
      </c>
      <c r="J350" s="216">
        <f>ROUND(I350*H350,2)</f>
        <v>30900</v>
      </c>
      <c r="K350" s="217"/>
      <c r="L350" s="37"/>
      <c r="M350" s="218" t="s">
        <v>1</v>
      </c>
      <c r="N350" s="219" t="s">
        <v>43</v>
      </c>
      <c r="O350" s="220">
        <v>0</v>
      </c>
      <c r="P350" s="220">
        <f>O350*H350</f>
        <v>0</v>
      </c>
      <c r="Q350" s="220">
        <v>0</v>
      </c>
      <c r="R350" s="220">
        <f>Q350*H350</f>
        <v>0</v>
      </c>
      <c r="S350" s="220">
        <v>0</v>
      </c>
      <c r="T350" s="221">
        <f>S350*H350</f>
        <v>0</v>
      </c>
      <c r="U350" s="31"/>
      <c r="V350" s="31"/>
      <c r="W350" s="31"/>
      <c r="X350" s="31"/>
      <c r="Y350" s="31"/>
      <c r="Z350" s="31"/>
      <c r="AA350" s="31"/>
      <c r="AB350" s="31"/>
      <c r="AC350" s="31"/>
      <c r="AD350" s="31"/>
      <c r="AE350" s="31"/>
      <c r="AR350" s="222" t="s">
        <v>370</v>
      </c>
      <c r="AT350" s="222" t="s">
        <v>188</v>
      </c>
      <c r="AU350" s="222" t="s">
        <v>88</v>
      </c>
      <c r="AY350" s="16" t="s">
        <v>187</v>
      </c>
      <c r="BE350" s="223">
        <f>IF(N350="základní",J350,0)</f>
        <v>30900</v>
      </c>
      <c r="BF350" s="223">
        <f>IF(N350="snížená",J350,0)</f>
        <v>0</v>
      </c>
      <c r="BG350" s="223">
        <f>IF(N350="zákl. přenesená",J350,0)</f>
        <v>0</v>
      </c>
      <c r="BH350" s="223">
        <f>IF(N350="sníž. přenesená",J350,0)</f>
        <v>0</v>
      </c>
      <c r="BI350" s="223">
        <f>IF(N350="nulová",J350,0)</f>
        <v>0</v>
      </c>
      <c r="BJ350" s="16" t="s">
        <v>86</v>
      </c>
      <c r="BK350" s="223">
        <f>ROUND(I350*H350,2)</f>
        <v>30900</v>
      </c>
      <c r="BL350" s="16" t="s">
        <v>370</v>
      </c>
      <c r="BM350" s="222" t="s">
        <v>1598</v>
      </c>
    </row>
    <row r="351" s="2" customFormat="1" ht="16.5" customHeight="1">
      <c r="A351" s="31"/>
      <c r="B351" s="32"/>
      <c r="C351" s="263" t="s">
        <v>1599</v>
      </c>
      <c r="D351" s="263" t="s">
        <v>461</v>
      </c>
      <c r="E351" s="264" t="s">
        <v>1600</v>
      </c>
      <c r="F351" s="265" t="s">
        <v>1601</v>
      </c>
      <c r="G351" s="266" t="s">
        <v>401</v>
      </c>
      <c r="H351" s="267">
        <v>2</v>
      </c>
      <c r="I351" s="268">
        <v>1770</v>
      </c>
      <c r="J351" s="268">
        <f>ROUND(I351*H351,2)</f>
        <v>3540</v>
      </c>
      <c r="K351" s="269"/>
      <c r="L351" s="270"/>
      <c r="M351" s="271" t="s">
        <v>1</v>
      </c>
      <c r="N351" s="272" t="s">
        <v>43</v>
      </c>
      <c r="O351" s="220">
        <v>0</v>
      </c>
      <c r="P351" s="220">
        <f>O351*H351</f>
        <v>0</v>
      </c>
      <c r="Q351" s="220">
        <v>0</v>
      </c>
      <c r="R351" s="220">
        <f>Q351*H351</f>
        <v>0</v>
      </c>
      <c r="S351" s="220">
        <v>0</v>
      </c>
      <c r="T351" s="221">
        <f>S351*H351</f>
        <v>0</v>
      </c>
      <c r="U351" s="31"/>
      <c r="V351" s="31"/>
      <c r="W351" s="31"/>
      <c r="X351" s="31"/>
      <c r="Y351" s="31"/>
      <c r="Z351" s="31"/>
      <c r="AA351" s="31"/>
      <c r="AB351" s="31"/>
      <c r="AC351" s="31"/>
      <c r="AD351" s="31"/>
      <c r="AE351" s="31"/>
      <c r="AR351" s="222" t="s">
        <v>659</v>
      </c>
      <c r="AT351" s="222" t="s">
        <v>461</v>
      </c>
      <c r="AU351" s="222" t="s">
        <v>88</v>
      </c>
      <c r="AY351" s="16" t="s">
        <v>187</v>
      </c>
      <c r="BE351" s="223">
        <f>IF(N351="základní",J351,0)</f>
        <v>3540</v>
      </c>
      <c r="BF351" s="223">
        <f>IF(N351="snížená",J351,0)</f>
        <v>0</v>
      </c>
      <c r="BG351" s="223">
        <f>IF(N351="zákl. přenesená",J351,0)</f>
        <v>0</v>
      </c>
      <c r="BH351" s="223">
        <f>IF(N351="sníž. přenesená",J351,0)</f>
        <v>0</v>
      </c>
      <c r="BI351" s="223">
        <f>IF(N351="nulová",J351,0)</f>
        <v>0</v>
      </c>
      <c r="BJ351" s="16" t="s">
        <v>86</v>
      </c>
      <c r="BK351" s="223">
        <f>ROUND(I351*H351,2)</f>
        <v>3540</v>
      </c>
      <c r="BL351" s="16" t="s">
        <v>370</v>
      </c>
      <c r="BM351" s="222" t="s">
        <v>1602</v>
      </c>
    </row>
    <row r="352" s="2" customFormat="1" ht="21.75" customHeight="1">
      <c r="A352" s="31"/>
      <c r="B352" s="32"/>
      <c r="C352" s="211" t="s">
        <v>1384</v>
      </c>
      <c r="D352" s="211" t="s">
        <v>188</v>
      </c>
      <c r="E352" s="212" t="s">
        <v>1603</v>
      </c>
      <c r="F352" s="213" t="s">
        <v>1604</v>
      </c>
      <c r="G352" s="214" t="s">
        <v>1559</v>
      </c>
      <c r="H352" s="215">
        <v>1</v>
      </c>
      <c r="I352" s="216">
        <v>3340</v>
      </c>
      <c r="J352" s="216">
        <f>ROUND(I352*H352,2)</f>
        <v>3340</v>
      </c>
      <c r="K352" s="217"/>
      <c r="L352" s="37"/>
      <c r="M352" s="218" t="s">
        <v>1</v>
      </c>
      <c r="N352" s="219" t="s">
        <v>43</v>
      </c>
      <c r="O352" s="220">
        <v>0</v>
      </c>
      <c r="P352" s="220">
        <f>O352*H352</f>
        <v>0</v>
      </c>
      <c r="Q352" s="220">
        <v>0</v>
      </c>
      <c r="R352" s="220">
        <f>Q352*H352</f>
        <v>0</v>
      </c>
      <c r="S352" s="220">
        <v>0</v>
      </c>
      <c r="T352" s="221">
        <f>S352*H352</f>
        <v>0</v>
      </c>
      <c r="U352" s="31"/>
      <c r="V352" s="31"/>
      <c r="W352" s="31"/>
      <c r="X352" s="31"/>
      <c r="Y352" s="31"/>
      <c r="Z352" s="31"/>
      <c r="AA352" s="31"/>
      <c r="AB352" s="31"/>
      <c r="AC352" s="31"/>
      <c r="AD352" s="31"/>
      <c r="AE352" s="31"/>
      <c r="AR352" s="222" t="s">
        <v>370</v>
      </c>
      <c r="AT352" s="222" t="s">
        <v>188</v>
      </c>
      <c r="AU352" s="222" t="s">
        <v>88</v>
      </c>
      <c r="AY352" s="16" t="s">
        <v>187</v>
      </c>
      <c r="BE352" s="223">
        <f>IF(N352="základní",J352,0)</f>
        <v>3340</v>
      </c>
      <c r="BF352" s="223">
        <f>IF(N352="snížená",J352,0)</f>
        <v>0</v>
      </c>
      <c r="BG352" s="223">
        <f>IF(N352="zákl. přenesená",J352,0)</f>
        <v>0</v>
      </c>
      <c r="BH352" s="223">
        <f>IF(N352="sníž. přenesená",J352,0)</f>
        <v>0</v>
      </c>
      <c r="BI352" s="223">
        <f>IF(N352="nulová",J352,0)</f>
        <v>0</v>
      </c>
      <c r="BJ352" s="16" t="s">
        <v>86</v>
      </c>
      <c r="BK352" s="223">
        <f>ROUND(I352*H352,2)</f>
        <v>3340</v>
      </c>
      <c r="BL352" s="16" t="s">
        <v>370</v>
      </c>
      <c r="BM352" s="222" t="s">
        <v>1605</v>
      </c>
    </row>
    <row r="353" s="2" customFormat="1" ht="21.75" customHeight="1">
      <c r="A353" s="31"/>
      <c r="B353" s="32"/>
      <c r="C353" s="211" t="s">
        <v>1606</v>
      </c>
      <c r="D353" s="211" t="s">
        <v>188</v>
      </c>
      <c r="E353" s="212" t="s">
        <v>1607</v>
      </c>
      <c r="F353" s="213" t="s">
        <v>1608</v>
      </c>
      <c r="G353" s="214" t="s">
        <v>1559</v>
      </c>
      <c r="H353" s="215">
        <v>13</v>
      </c>
      <c r="I353" s="216">
        <v>3480</v>
      </c>
      <c r="J353" s="216">
        <f>ROUND(I353*H353,2)</f>
        <v>45240</v>
      </c>
      <c r="K353" s="217"/>
      <c r="L353" s="37"/>
      <c r="M353" s="218" t="s">
        <v>1</v>
      </c>
      <c r="N353" s="219" t="s">
        <v>43</v>
      </c>
      <c r="O353" s="220">
        <v>0</v>
      </c>
      <c r="P353" s="220">
        <f>O353*H353</f>
        <v>0</v>
      </c>
      <c r="Q353" s="220">
        <v>0</v>
      </c>
      <c r="R353" s="220">
        <f>Q353*H353</f>
        <v>0</v>
      </c>
      <c r="S353" s="220">
        <v>0</v>
      </c>
      <c r="T353" s="221">
        <f>S353*H353</f>
        <v>0</v>
      </c>
      <c r="U353" s="31"/>
      <c r="V353" s="31"/>
      <c r="W353" s="31"/>
      <c r="X353" s="31"/>
      <c r="Y353" s="31"/>
      <c r="Z353" s="31"/>
      <c r="AA353" s="31"/>
      <c r="AB353" s="31"/>
      <c r="AC353" s="31"/>
      <c r="AD353" s="31"/>
      <c r="AE353" s="31"/>
      <c r="AR353" s="222" t="s">
        <v>370</v>
      </c>
      <c r="AT353" s="222" t="s">
        <v>188</v>
      </c>
      <c r="AU353" s="222" t="s">
        <v>88</v>
      </c>
      <c r="AY353" s="16" t="s">
        <v>187</v>
      </c>
      <c r="BE353" s="223">
        <f>IF(N353="základní",J353,0)</f>
        <v>45240</v>
      </c>
      <c r="BF353" s="223">
        <f>IF(N353="snížená",J353,0)</f>
        <v>0</v>
      </c>
      <c r="BG353" s="223">
        <f>IF(N353="zákl. přenesená",J353,0)</f>
        <v>0</v>
      </c>
      <c r="BH353" s="223">
        <f>IF(N353="sníž. přenesená",J353,0)</f>
        <v>0</v>
      </c>
      <c r="BI353" s="223">
        <f>IF(N353="nulová",J353,0)</f>
        <v>0</v>
      </c>
      <c r="BJ353" s="16" t="s">
        <v>86</v>
      </c>
      <c r="BK353" s="223">
        <f>ROUND(I353*H353,2)</f>
        <v>45240</v>
      </c>
      <c r="BL353" s="16" t="s">
        <v>370</v>
      </c>
      <c r="BM353" s="222" t="s">
        <v>1609</v>
      </c>
    </row>
    <row r="354" s="12" customFormat="1">
      <c r="A354" s="12"/>
      <c r="B354" s="232"/>
      <c r="C354" s="233"/>
      <c r="D354" s="224" t="s">
        <v>226</v>
      </c>
      <c r="E354" s="241" t="s">
        <v>1</v>
      </c>
      <c r="F354" s="234" t="s">
        <v>1610</v>
      </c>
      <c r="G354" s="233"/>
      <c r="H354" s="235">
        <v>13</v>
      </c>
      <c r="I354" s="233"/>
      <c r="J354" s="233"/>
      <c r="K354" s="233"/>
      <c r="L354" s="236"/>
      <c r="M354" s="237"/>
      <c r="N354" s="238"/>
      <c r="O354" s="238"/>
      <c r="P354" s="238"/>
      <c r="Q354" s="238"/>
      <c r="R354" s="238"/>
      <c r="S354" s="238"/>
      <c r="T354" s="239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T354" s="240" t="s">
        <v>226</v>
      </c>
      <c r="AU354" s="240" t="s">
        <v>88</v>
      </c>
      <c r="AV354" s="12" t="s">
        <v>88</v>
      </c>
      <c r="AW354" s="12" t="s">
        <v>32</v>
      </c>
      <c r="AX354" s="12" t="s">
        <v>78</v>
      </c>
      <c r="AY354" s="240" t="s">
        <v>187</v>
      </c>
    </row>
    <row r="355" s="14" customFormat="1">
      <c r="A355" s="14"/>
      <c r="B355" s="253"/>
      <c r="C355" s="254"/>
      <c r="D355" s="224" t="s">
        <v>226</v>
      </c>
      <c r="E355" s="255" t="s">
        <v>1</v>
      </c>
      <c r="F355" s="256" t="s">
        <v>328</v>
      </c>
      <c r="G355" s="254"/>
      <c r="H355" s="257">
        <v>13</v>
      </c>
      <c r="I355" s="254"/>
      <c r="J355" s="254"/>
      <c r="K355" s="254"/>
      <c r="L355" s="258"/>
      <c r="M355" s="259"/>
      <c r="N355" s="260"/>
      <c r="O355" s="260"/>
      <c r="P355" s="260"/>
      <c r="Q355" s="260"/>
      <c r="R355" s="260"/>
      <c r="S355" s="260"/>
      <c r="T355" s="261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62" t="s">
        <v>226</v>
      </c>
      <c r="AU355" s="262" t="s">
        <v>88</v>
      </c>
      <c r="AV355" s="14" t="s">
        <v>204</v>
      </c>
      <c r="AW355" s="14" t="s">
        <v>32</v>
      </c>
      <c r="AX355" s="14" t="s">
        <v>86</v>
      </c>
      <c r="AY355" s="262" t="s">
        <v>187</v>
      </c>
    </row>
    <row r="356" s="2" customFormat="1" ht="21.75" customHeight="1">
      <c r="A356" s="31"/>
      <c r="B356" s="32"/>
      <c r="C356" s="211" t="s">
        <v>1387</v>
      </c>
      <c r="D356" s="211" t="s">
        <v>188</v>
      </c>
      <c r="E356" s="212" t="s">
        <v>1611</v>
      </c>
      <c r="F356" s="213" t="s">
        <v>1612</v>
      </c>
      <c r="G356" s="214" t="s">
        <v>1559</v>
      </c>
      <c r="H356" s="215">
        <v>2</v>
      </c>
      <c r="I356" s="216">
        <v>3150</v>
      </c>
      <c r="J356" s="216">
        <f>ROUND(I356*H356,2)</f>
        <v>6300</v>
      </c>
      <c r="K356" s="217"/>
      <c r="L356" s="37"/>
      <c r="M356" s="218" t="s">
        <v>1</v>
      </c>
      <c r="N356" s="219" t="s">
        <v>43</v>
      </c>
      <c r="O356" s="220">
        <v>0</v>
      </c>
      <c r="P356" s="220">
        <f>O356*H356</f>
        <v>0</v>
      </c>
      <c r="Q356" s="220">
        <v>0</v>
      </c>
      <c r="R356" s="220">
        <f>Q356*H356</f>
        <v>0</v>
      </c>
      <c r="S356" s="220">
        <v>0</v>
      </c>
      <c r="T356" s="221">
        <f>S356*H356</f>
        <v>0</v>
      </c>
      <c r="U356" s="31"/>
      <c r="V356" s="31"/>
      <c r="W356" s="31"/>
      <c r="X356" s="31"/>
      <c r="Y356" s="31"/>
      <c r="Z356" s="31"/>
      <c r="AA356" s="31"/>
      <c r="AB356" s="31"/>
      <c r="AC356" s="31"/>
      <c r="AD356" s="31"/>
      <c r="AE356" s="31"/>
      <c r="AR356" s="222" t="s">
        <v>370</v>
      </c>
      <c r="AT356" s="222" t="s">
        <v>188</v>
      </c>
      <c r="AU356" s="222" t="s">
        <v>88</v>
      </c>
      <c r="AY356" s="16" t="s">
        <v>187</v>
      </c>
      <c r="BE356" s="223">
        <f>IF(N356="základní",J356,0)</f>
        <v>6300</v>
      </c>
      <c r="BF356" s="223">
        <f>IF(N356="snížená",J356,0)</f>
        <v>0</v>
      </c>
      <c r="BG356" s="223">
        <f>IF(N356="zákl. přenesená",J356,0)</f>
        <v>0</v>
      </c>
      <c r="BH356" s="223">
        <f>IF(N356="sníž. přenesená",J356,0)</f>
        <v>0</v>
      </c>
      <c r="BI356" s="223">
        <f>IF(N356="nulová",J356,0)</f>
        <v>0</v>
      </c>
      <c r="BJ356" s="16" t="s">
        <v>86</v>
      </c>
      <c r="BK356" s="223">
        <f>ROUND(I356*H356,2)</f>
        <v>6300</v>
      </c>
      <c r="BL356" s="16" t="s">
        <v>370</v>
      </c>
      <c r="BM356" s="222" t="s">
        <v>1613</v>
      </c>
    </row>
    <row r="357" s="2" customFormat="1" ht="21.75" customHeight="1">
      <c r="A357" s="31"/>
      <c r="B357" s="32"/>
      <c r="C357" s="211" t="s">
        <v>1614</v>
      </c>
      <c r="D357" s="211" t="s">
        <v>188</v>
      </c>
      <c r="E357" s="212" t="s">
        <v>1615</v>
      </c>
      <c r="F357" s="213" t="s">
        <v>1616</v>
      </c>
      <c r="G357" s="214" t="s">
        <v>1559</v>
      </c>
      <c r="H357" s="215">
        <v>2</v>
      </c>
      <c r="I357" s="216">
        <v>5980</v>
      </c>
      <c r="J357" s="216">
        <f>ROUND(I357*H357,2)</f>
        <v>11960</v>
      </c>
      <c r="K357" s="217"/>
      <c r="L357" s="37"/>
      <c r="M357" s="218" t="s">
        <v>1</v>
      </c>
      <c r="N357" s="219" t="s">
        <v>43</v>
      </c>
      <c r="O357" s="220">
        <v>0</v>
      </c>
      <c r="P357" s="220">
        <f>O357*H357</f>
        <v>0</v>
      </c>
      <c r="Q357" s="220">
        <v>0</v>
      </c>
      <c r="R357" s="220">
        <f>Q357*H357</f>
        <v>0</v>
      </c>
      <c r="S357" s="220">
        <v>0</v>
      </c>
      <c r="T357" s="221">
        <f>S357*H357</f>
        <v>0</v>
      </c>
      <c r="U357" s="31"/>
      <c r="V357" s="31"/>
      <c r="W357" s="31"/>
      <c r="X357" s="31"/>
      <c r="Y357" s="31"/>
      <c r="Z357" s="31"/>
      <c r="AA357" s="31"/>
      <c r="AB357" s="31"/>
      <c r="AC357" s="31"/>
      <c r="AD357" s="31"/>
      <c r="AE357" s="31"/>
      <c r="AR357" s="222" t="s">
        <v>370</v>
      </c>
      <c r="AT357" s="222" t="s">
        <v>188</v>
      </c>
      <c r="AU357" s="222" t="s">
        <v>88</v>
      </c>
      <c r="AY357" s="16" t="s">
        <v>187</v>
      </c>
      <c r="BE357" s="223">
        <f>IF(N357="základní",J357,0)</f>
        <v>11960</v>
      </c>
      <c r="BF357" s="223">
        <f>IF(N357="snížená",J357,0)</f>
        <v>0</v>
      </c>
      <c r="BG357" s="223">
        <f>IF(N357="zákl. přenesená",J357,0)</f>
        <v>0</v>
      </c>
      <c r="BH357" s="223">
        <f>IF(N357="sníž. přenesená",J357,0)</f>
        <v>0</v>
      </c>
      <c r="BI357" s="223">
        <f>IF(N357="nulová",J357,0)</f>
        <v>0</v>
      </c>
      <c r="BJ357" s="16" t="s">
        <v>86</v>
      </c>
      <c r="BK357" s="223">
        <f>ROUND(I357*H357,2)</f>
        <v>11960</v>
      </c>
      <c r="BL357" s="16" t="s">
        <v>370</v>
      </c>
      <c r="BM357" s="222" t="s">
        <v>1617</v>
      </c>
    </row>
    <row r="358" s="2" customFormat="1" ht="16.5" customHeight="1">
      <c r="A358" s="31"/>
      <c r="B358" s="32"/>
      <c r="C358" s="211" t="s">
        <v>1391</v>
      </c>
      <c r="D358" s="211" t="s">
        <v>188</v>
      </c>
      <c r="E358" s="212" t="s">
        <v>1618</v>
      </c>
      <c r="F358" s="213" t="s">
        <v>1619</v>
      </c>
      <c r="G358" s="214" t="s">
        <v>1559</v>
      </c>
      <c r="H358" s="215">
        <v>2</v>
      </c>
      <c r="I358" s="216">
        <v>171</v>
      </c>
      <c r="J358" s="216">
        <f>ROUND(I358*H358,2)</f>
        <v>342</v>
      </c>
      <c r="K358" s="217"/>
      <c r="L358" s="37"/>
      <c r="M358" s="218" t="s">
        <v>1</v>
      </c>
      <c r="N358" s="219" t="s">
        <v>43</v>
      </c>
      <c r="O358" s="220">
        <v>0</v>
      </c>
      <c r="P358" s="220">
        <f>O358*H358</f>
        <v>0</v>
      </c>
      <c r="Q358" s="220">
        <v>0</v>
      </c>
      <c r="R358" s="220">
        <f>Q358*H358</f>
        <v>0</v>
      </c>
      <c r="S358" s="220">
        <v>0</v>
      </c>
      <c r="T358" s="221">
        <f>S358*H358</f>
        <v>0</v>
      </c>
      <c r="U358" s="31"/>
      <c r="V358" s="31"/>
      <c r="W358" s="31"/>
      <c r="X358" s="31"/>
      <c r="Y358" s="31"/>
      <c r="Z358" s="31"/>
      <c r="AA358" s="31"/>
      <c r="AB358" s="31"/>
      <c r="AC358" s="31"/>
      <c r="AD358" s="31"/>
      <c r="AE358" s="31"/>
      <c r="AR358" s="222" t="s">
        <v>370</v>
      </c>
      <c r="AT358" s="222" t="s">
        <v>188</v>
      </c>
      <c r="AU358" s="222" t="s">
        <v>88</v>
      </c>
      <c r="AY358" s="16" t="s">
        <v>187</v>
      </c>
      <c r="BE358" s="223">
        <f>IF(N358="základní",J358,0)</f>
        <v>342</v>
      </c>
      <c r="BF358" s="223">
        <f>IF(N358="snížená",J358,0)</f>
        <v>0</v>
      </c>
      <c r="BG358" s="223">
        <f>IF(N358="zákl. přenesená",J358,0)</f>
        <v>0</v>
      </c>
      <c r="BH358" s="223">
        <f>IF(N358="sníž. přenesená",J358,0)</f>
        <v>0</v>
      </c>
      <c r="BI358" s="223">
        <f>IF(N358="nulová",J358,0)</f>
        <v>0</v>
      </c>
      <c r="BJ358" s="16" t="s">
        <v>86</v>
      </c>
      <c r="BK358" s="223">
        <f>ROUND(I358*H358,2)</f>
        <v>342</v>
      </c>
      <c r="BL358" s="16" t="s">
        <v>370</v>
      </c>
      <c r="BM358" s="222" t="s">
        <v>1620</v>
      </c>
    </row>
    <row r="359" s="12" customFormat="1">
      <c r="A359" s="12"/>
      <c r="B359" s="232"/>
      <c r="C359" s="233"/>
      <c r="D359" s="224" t="s">
        <v>226</v>
      </c>
      <c r="E359" s="241" t="s">
        <v>1</v>
      </c>
      <c r="F359" s="234" t="s">
        <v>1589</v>
      </c>
      <c r="G359" s="233"/>
      <c r="H359" s="235">
        <v>2</v>
      </c>
      <c r="I359" s="233"/>
      <c r="J359" s="233"/>
      <c r="K359" s="233"/>
      <c r="L359" s="236"/>
      <c r="M359" s="237"/>
      <c r="N359" s="238"/>
      <c r="O359" s="238"/>
      <c r="P359" s="238"/>
      <c r="Q359" s="238"/>
      <c r="R359" s="238"/>
      <c r="S359" s="238"/>
      <c r="T359" s="239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T359" s="240" t="s">
        <v>226</v>
      </c>
      <c r="AU359" s="240" t="s">
        <v>88</v>
      </c>
      <c r="AV359" s="12" t="s">
        <v>88</v>
      </c>
      <c r="AW359" s="12" t="s">
        <v>32</v>
      </c>
      <c r="AX359" s="12" t="s">
        <v>78</v>
      </c>
      <c r="AY359" s="240" t="s">
        <v>187</v>
      </c>
    </row>
    <row r="360" s="14" customFormat="1">
      <c r="A360" s="14"/>
      <c r="B360" s="253"/>
      <c r="C360" s="254"/>
      <c r="D360" s="224" t="s">
        <v>226</v>
      </c>
      <c r="E360" s="255" t="s">
        <v>1</v>
      </c>
      <c r="F360" s="256" t="s">
        <v>328</v>
      </c>
      <c r="G360" s="254"/>
      <c r="H360" s="257">
        <v>2</v>
      </c>
      <c r="I360" s="254"/>
      <c r="J360" s="254"/>
      <c r="K360" s="254"/>
      <c r="L360" s="258"/>
      <c r="M360" s="259"/>
      <c r="N360" s="260"/>
      <c r="O360" s="260"/>
      <c r="P360" s="260"/>
      <c r="Q360" s="260"/>
      <c r="R360" s="260"/>
      <c r="S360" s="260"/>
      <c r="T360" s="261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62" t="s">
        <v>226</v>
      </c>
      <c r="AU360" s="262" t="s">
        <v>88</v>
      </c>
      <c r="AV360" s="14" t="s">
        <v>204</v>
      </c>
      <c r="AW360" s="14" t="s">
        <v>32</v>
      </c>
      <c r="AX360" s="14" t="s">
        <v>86</v>
      </c>
      <c r="AY360" s="262" t="s">
        <v>187</v>
      </c>
    </row>
    <row r="361" s="2" customFormat="1" ht="16.5" customHeight="1">
      <c r="A361" s="31"/>
      <c r="B361" s="32"/>
      <c r="C361" s="211" t="s">
        <v>1621</v>
      </c>
      <c r="D361" s="211" t="s">
        <v>188</v>
      </c>
      <c r="E361" s="212" t="s">
        <v>1622</v>
      </c>
      <c r="F361" s="213" t="s">
        <v>1623</v>
      </c>
      <c r="G361" s="214" t="s">
        <v>1559</v>
      </c>
      <c r="H361" s="215">
        <v>32</v>
      </c>
      <c r="I361" s="216">
        <v>143</v>
      </c>
      <c r="J361" s="216">
        <f>ROUND(I361*H361,2)</f>
        <v>4576</v>
      </c>
      <c r="K361" s="217"/>
      <c r="L361" s="37"/>
      <c r="M361" s="218" t="s">
        <v>1</v>
      </c>
      <c r="N361" s="219" t="s">
        <v>43</v>
      </c>
      <c r="O361" s="220">
        <v>0</v>
      </c>
      <c r="P361" s="220">
        <f>O361*H361</f>
        <v>0</v>
      </c>
      <c r="Q361" s="220">
        <v>0</v>
      </c>
      <c r="R361" s="220">
        <f>Q361*H361</f>
        <v>0</v>
      </c>
      <c r="S361" s="220">
        <v>0</v>
      </c>
      <c r="T361" s="221">
        <f>S361*H361</f>
        <v>0</v>
      </c>
      <c r="U361" s="31"/>
      <c r="V361" s="31"/>
      <c r="W361" s="31"/>
      <c r="X361" s="31"/>
      <c r="Y361" s="31"/>
      <c r="Z361" s="31"/>
      <c r="AA361" s="31"/>
      <c r="AB361" s="31"/>
      <c r="AC361" s="31"/>
      <c r="AD361" s="31"/>
      <c r="AE361" s="31"/>
      <c r="AR361" s="222" t="s">
        <v>370</v>
      </c>
      <c r="AT361" s="222" t="s">
        <v>188</v>
      </c>
      <c r="AU361" s="222" t="s">
        <v>88</v>
      </c>
      <c r="AY361" s="16" t="s">
        <v>187</v>
      </c>
      <c r="BE361" s="223">
        <f>IF(N361="základní",J361,0)</f>
        <v>4576</v>
      </c>
      <c r="BF361" s="223">
        <f>IF(N361="snížená",J361,0)</f>
        <v>0</v>
      </c>
      <c r="BG361" s="223">
        <f>IF(N361="zákl. přenesená",J361,0)</f>
        <v>0</v>
      </c>
      <c r="BH361" s="223">
        <f>IF(N361="sníž. přenesená",J361,0)</f>
        <v>0</v>
      </c>
      <c r="BI361" s="223">
        <f>IF(N361="nulová",J361,0)</f>
        <v>0</v>
      </c>
      <c r="BJ361" s="16" t="s">
        <v>86</v>
      </c>
      <c r="BK361" s="223">
        <f>ROUND(I361*H361,2)</f>
        <v>4576</v>
      </c>
      <c r="BL361" s="16" t="s">
        <v>370</v>
      </c>
      <c r="BM361" s="222" t="s">
        <v>1624</v>
      </c>
    </row>
    <row r="362" s="12" customFormat="1">
      <c r="A362" s="12"/>
      <c r="B362" s="232"/>
      <c r="C362" s="233"/>
      <c r="D362" s="224" t="s">
        <v>226</v>
      </c>
      <c r="E362" s="241" t="s">
        <v>1</v>
      </c>
      <c r="F362" s="234" t="s">
        <v>1625</v>
      </c>
      <c r="G362" s="233"/>
      <c r="H362" s="235">
        <v>26</v>
      </c>
      <c r="I362" s="233"/>
      <c r="J362" s="233"/>
      <c r="K362" s="233"/>
      <c r="L362" s="236"/>
      <c r="M362" s="237"/>
      <c r="N362" s="238"/>
      <c r="O362" s="238"/>
      <c r="P362" s="238"/>
      <c r="Q362" s="238"/>
      <c r="R362" s="238"/>
      <c r="S362" s="238"/>
      <c r="T362" s="239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T362" s="240" t="s">
        <v>226</v>
      </c>
      <c r="AU362" s="240" t="s">
        <v>88</v>
      </c>
      <c r="AV362" s="12" t="s">
        <v>88</v>
      </c>
      <c r="AW362" s="12" t="s">
        <v>32</v>
      </c>
      <c r="AX362" s="12" t="s">
        <v>78</v>
      </c>
      <c r="AY362" s="240" t="s">
        <v>187</v>
      </c>
    </row>
    <row r="363" s="12" customFormat="1">
      <c r="A363" s="12"/>
      <c r="B363" s="232"/>
      <c r="C363" s="233"/>
      <c r="D363" s="224" t="s">
        <v>226</v>
      </c>
      <c r="E363" s="241" t="s">
        <v>1</v>
      </c>
      <c r="F363" s="234" t="s">
        <v>1626</v>
      </c>
      <c r="G363" s="233"/>
      <c r="H363" s="235">
        <v>2</v>
      </c>
      <c r="I363" s="233"/>
      <c r="J363" s="233"/>
      <c r="K363" s="233"/>
      <c r="L363" s="236"/>
      <c r="M363" s="237"/>
      <c r="N363" s="238"/>
      <c r="O363" s="238"/>
      <c r="P363" s="238"/>
      <c r="Q363" s="238"/>
      <c r="R363" s="238"/>
      <c r="S363" s="238"/>
      <c r="T363" s="239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T363" s="240" t="s">
        <v>226</v>
      </c>
      <c r="AU363" s="240" t="s">
        <v>88</v>
      </c>
      <c r="AV363" s="12" t="s">
        <v>88</v>
      </c>
      <c r="AW363" s="12" t="s">
        <v>32</v>
      </c>
      <c r="AX363" s="12" t="s">
        <v>78</v>
      </c>
      <c r="AY363" s="240" t="s">
        <v>187</v>
      </c>
    </row>
    <row r="364" s="12" customFormat="1">
      <c r="A364" s="12"/>
      <c r="B364" s="232"/>
      <c r="C364" s="233"/>
      <c r="D364" s="224" t="s">
        <v>226</v>
      </c>
      <c r="E364" s="241" t="s">
        <v>1</v>
      </c>
      <c r="F364" s="234" t="s">
        <v>1627</v>
      </c>
      <c r="G364" s="233"/>
      <c r="H364" s="235">
        <v>4</v>
      </c>
      <c r="I364" s="233"/>
      <c r="J364" s="233"/>
      <c r="K364" s="233"/>
      <c r="L364" s="236"/>
      <c r="M364" s="237"/>
      <c r="N364" s="238"/>
      <c r="O364" s="238"/>
      <c r="P364" s="238"/>
      <c r="Q364" s="238"/>
      <c r="R364" s="238"/>
      <c r="S364" s="238"/>
      <c r="T364" s="239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T364" s="240" t="s">
        <v>226</v>
      </c>
      <c r="AU364" s="240" t="s">
        <v>88</v>
      </c>
      <c r="AV364" s="12" t="s">
        <v>88</v>
      </c>
      <c r="AW364" s="12" t="s">
        <v>32</v>
      </c>
      <c r="AX364" s="12" t="s">
        <v>78</v>
      </c>
      <c r="AY364" s="240" t="s">
        <v>187</v>
      </c>
    </row>
    <row r="365" s="14" customFormat="1">
      <c r="A365" s="14"/>
      <c r="B365" s="253"/>
      <c r="C365" s="254"/>
      <c r="D365" s="224" t="s">
        <v>226</v>
      </c>
      <c r="E365" s="255" t="s">
        <v>1</v>
      </c>
      <c r="F365" s="256" t="s">
        <v>328</v>
      </c>
      <c r="G365" s="254"/>
      <c r="H365" s="257">
        <v>32</v>
      </c>
      <c r="I365" s="254"/>
      <c r="J365" s="254"/>
      <c r="K365" s="254"/>
      <c r="L365" s="258"/>
      <c r="M365" s="259"/>
      <c r="N365" s="260"/>
      <c r="O365" s="260"/>
      <c r="P365" s="260"/>
      <c r="Q365" s="260"/>
      <c r="R365" s="260"/>
      <c r="S365" s="260"/>
      <c r="T365" s="261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62" t="s">
        <v>226</v>
      </c>
      <c r="AU365" s="262" t="s">
        <v>88</v>
      </c>
      <c r="AV365" s="14" t="s">
        <v>204</v>
      </c>
      <c r="AW365" s="14" t="s">
        <v>32</v>
      </c>
      <c r="AX365" s="14" t="s">
        <v>86</v>
      </c>
      <c r="AY365" s="262" t="s">
        <v>187</v>
      </c>
    </row>
    <row r="366" s="2" customFormat="1" ht="16.5" customHeight="1">
      <c r="A366" s="31"/>
      <c r="B366" s="32"/>
      <c r="C366" s="263" t="s">
        <v>1394</v>
      </c>
      <c r="D366" s="263" t="s">
        <v>461</v>
      </c>
      <c r="E366" s="264" t="s">
        <v>1628</v>
      </c>
      <c r="F366" s="265" t="s">
        <v>1629</v>
      </c>
      <c r="G366" s="266" t="s">
        <v>401</v>
      </c>
      <c r="H366" s="267">
        <v>34</v>
      </c>
      <c r="I366" s="268">
        <v>333</v>
      </c>
      <c r="J366" s="268">
        <f>ROUND(I366*H366,2)</f>
        <v>11322</v>
      </c>
      <c r="K366" s="269"/>
      <c r="L366" s="270"/>
      <c r="M366" s="271" t="s">
        <v>1</v>
      </c>
      <c r="N366" s="272" t="s">
        <v>43</v>
      </c>
      <c r="O366" s="220">
        <v>0</v>
      </c>
      <c r="P366" s="220">
        <f>O366*H366</f>
        <v>0</v>
      </c>
      <c r="Q366" s="220">
        <v>0</v>
      </c>
      <c r="R366" s="220">
        <f>Q366*H366</f>
        <v>0</v>
      </c>
      <c r="S366" s="220">
        <v>0</v>
      </c>
      <c r="T366" s="221">
        <f>S366*H366</f>
        <v>0</v>
      </c>
      <c r="U366" s="31"/>
      <c r="V366" s="31"/>
      <c r="W366" s="31"/>
      <c r="X366" s="31"/>
      <c r="Y366" s="31"/>
      <c r="Z366" s="31"/>
      <c r="AA366" s="31"/>
      <c r="AB366" s="31"/>
      <c r="AC366" s="31"/>
      <c r="AD366" s="31"/>
      <c r="AE366" s="31"/>
      <c r="AR366" s="222" t="s">
        <v>659</v>
      </c>
      <c r="AT366" s="222" t="s">
        <v>461</v>
      </c>
      <c r="AU366" s="222" t="s">
        <v>88</v>
      </c>
      <c r="AY366" s="16" t="s">
        <v>187</v>
      </c>
      <c r="BE366" s="223">
        <f>IF(N366="základní",J366,0)</f>
        <v>11322</v>
      </c>
      <c r="BF366" s="223">
        <f>IF(N366="snížená",J366,0)</f>
        <v>0</v>
      </c>
      <c r="BG366" s="223">
        <f>IF(N366="zákl. přenesená",J366,0)</f>
        <v>0</v>
      </c>
      <c r="BH366" s="223">
        <f>IF(N366="sníž. přenesená",J366,0)</f>
        <v>0</v>
      </c>
      <c r="BI366" s="223">
        <f>IF(N366="nulová",J366,0)</f>
        <v>0</v>
      </c>
      <c r="BJ366" s="16" t="s">
        <v>86</v>
      </c>
      <c r="BK366" s="223">
        <f>ROUND(I366*H366,2)</f>
        <v>11322</v>
      </c>
      <c r="BL366" s="16" t="s">
        <v>370</v>
      </c>
      <c r="BM366" s="222" t="s">
        <v>1630</v>
      </c>
    </row>
    <row r="367" s="2" customFormat="1" ht="16.5" customHeight="1">
      <c r="A367" s="31"/>
      <c r="B367" s="32"/>
      <c r="C367" s="211" t="s">
        <v>1631</v>
      </c>
      <c r="D367" s="211" t="s">
        <v>188</v>
      </c>
      <c r="E367" s="212" t="s">
        <v>1632</v>
      </c>
      <c r="F367" s="213" t="s">
        <v>1633</v>
      </c>
      <c r="G367" s="214" t="s">
        <v>1559</v>
      </c>
      <c r="H367" s="215">
        <v>2</v>
      </c>
      <c r="I367" s="216">
        <v>3400</v>
      </c>
      <c r="J367" s="216">
        <f>ROUND(I367*H367,2)</f>
        <v>6800</v>
      </c>
      <c r="K367" s="217"/>
      <c r="L367" s="37"/>
      <c r="M367" s="218" t="s">
        <v>1</v>
      </c>
      <c r="N367" s="219" t="s">
        <v>43</v>
      </c>
      <c r="O367" s="220">
        <v>0</v>
      </c>
      <c r="P367" s="220">
        <f>O367*H367</f>
        <v>0</v>
      </c>
      <c r="Q367" s="220">
        <v>0</v>
      </c>
      <c r="R367" s="220">
        <f>Q367*H367</f>
        <v>0</v>
      </c>
      <c r="S367" s="220">
        <v>0</v>
      </c>
      <c r="T367" s="221">
        <f>S367*H367</f>
        <v>0</v>
      </c>
      <c r="U367" s="31"/>
      <c r="V367" s="31"/>
      <c r="W367" s="31"/>
      <c r="X367" s="31"/>
      <c r="Y367" s="31"/>
      <c r="Z367" s="31"/>
      <c r="AA367" s="31"/>
      <c r="AB367" s="31"/>
      <c r="AC367" s="31"/>
      <c r="AD367" s="31"/>
      <c r="AE367" s="31"/>
      <c r="AR367" s="222" t="s">
        <v>370</v>
      </c>
      <c r="AT367" s="222" t="s">
        <v>188</v>
      </c>
      <c r="AU367" s="222" t="s">
        <v>88</v>
      </c>
      <c r="AY367" s="16" t="s">
        <v>187</v>
      </c>
      <c r="BE367" s="223">
        <f>IF(N367="základní",J367,0)</f>
        <v>6800</v>
      </c>
      <c r="BF367" s="223">
        <f>IF(N367="snížená",J367,0)</f>
        <v>0</v>
      </c>
      <c r="BG367" s="223">
        <f>IF(N367="zákl. přenesená",J367,0)</f>
        <v>0</v>
      </c>
      <c r="BH367" s="223">
        <f>IF(N367="sníž. přenesená",J367,0)</f>
        <v>0</v>
      </c>
      <c r="BI367" s="223">
        <f>IF(N367="nulová",J367,0)</f>
        <v>0</v>
      </c>
      <c r="BJ367" s="16" t="s">
        <v>86</v>
      </c>
      <c r="BK367" s="223">
        <f>ROUND(I367*H367,2)</f>
        <v>6800</v>
      </c>
      <c r="BL367" s="16" t="s">
        <v>370</v>
      </c>
      <c r="BM367" s="222" t="s">
        <v>1634</v>
      </c>
    </row>
    <row r="368" s="12" customFormat="1">
      <c r="A368" s="12"/>
      <c r="B368" s="232"/>
      <c r="C368" s="233"/>
      <c r="D368" s="224" t="s">
        <v>226</v>
      </c>
      <c r="E368" s="241" t="s">
        <v>1</v>
      </c>
      <c r="F368" s="234" t="s">
        <v>1589</v>
      </c>
      <c r="G368" s="233"/>
      <c r="H368" s="235">
        <v>2</v>
      </c>
      <c r="I368" s="233"/>
      <c r="J368" s="233"/>
      <c r="K368" s="233"/>
      <c r="L368" s="236"/>
      <c r="M368" s="237"/>
      <c r="N368" s="238"/>
      <c r="O368" s="238"/>
      <c r="P368" s="238"/>
      <c r="Q368" s="238"/>
      <c r="R368" s="238"/>
      <c r="S368" s="238"/>
      <c r="T368" s="239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T368" s="240" t="s">
        <v>226</v>
      </c>
      <c r="AU368" s="240" t="s">
        <v>88</v>
      </c>
      <c r="AV368" s="12" t="s">
        <v>88</v>
      </c>
      <c r="AW368" s="12" t="s">
        <v>32</v>
      </c>
      <c r="AX368" s="12" t="s">
        <v>78</v>
      </c>
      <c r="AY368" s="240" t="s">
        <v>187</v>
      </c>
    </row>
    <row r="369" s="14" customFormat="1">
      <c r="A369" s="14"/>
      <c r="B369" s="253"/>
      <c r="C369" s="254"/>
      <c r="D369" s="224" t="s">
        <v>226</v>
      </c>
      <c r="E369" s="255" t="s">
        <v>1</v>
      </c>
      <c r="F369" s="256" t="s">
        <v>328</v>
      </c>
      <c r="G369" s="254"/>
      <c r="H369" s="257">
        <v>2</v>
      </c>
      <c r="I369" s="254"/>
      <c r="J369" s="254"/>
      <c r="K369" s="254"/>
      <c r="L369" s="258"/>
      <c r="M369" s="259"/>
      <c r="N369" s="260"/>
      <c r="O369" s="260"/>
      <c r="P369" s="260"/>
      <c r="Q369" s="260"/>
      <c r="R369" s="260"/>
      <c r="S369" s="260"/>
      <c r="T369" s="261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62" t="s">
        <v>226</v>
      </c>
      <c r="AU369" s="262" t="s">
        <v>88</v>
      </c>
      <c r="AV369" s="14" t="s">
        <v>204</v>
      </c>
      <c r="AW369" s="14" t="s">
        <v>32</v>
      </c>
      <c r="AX369" s="14" t="s">
        <v>86</v>
      </c>
      <c r="AY369" s="262" t="s">
        <v>187</v>
      </c>
    </row>
    <row r="370" s="2" customFormat="1" ht="16.5" customHeight="1">
      <c r="A370" s="31"/>
      <c r="B370" s="32"/>
      <c r="C370" s="211" t="s">
        <v>1400</v>
      </c>
      <c r="D370" s="211" t="s">
        <v>188</v>
      </c>
      <c r="E370" s="212" t="s">
        <v>1635</v>
      </c>
      <c r="F370" s="213" t="s">
        <v>1636</v>
      </c>
      <c r="G370" s="214" t="s">
        <v>1559</v>
      </c>
      <c r="H370" s="215">
        <v>13</v>
      </c>
      <c r="I370" s="216">
        <v>1780</v>
      </c>
      <c r="J370" s="216">
        <f>ROUND(I370*H370,2)</f>
        <v>23140</v>
      </c>
      <c r="K370" s="217"/>
      <c r="L370" s="37"/>
      <c r="M370" s="218" t="s">
        <v>1</v>
      </c>
      <c r="N370" s="219" t="s">
        <v>43</v>
      </c>
      <c r="O370" s="220">
        <v>0</v>
      </c>
      <c r="P370" s="220">
        <f>O370*H370</f>
        <v>0</v>
      </c>
      <c r="Q370" s="220">
        <v>0</v>
      </c>
      <c r="R370" s="220">
        <f>Q370*H370</f>
        <v>0</v>
      </c>
      <c r="S370" s="220">
        <v>0</v>
      </c>
      <c r="T370" s="221">
        <f>S370*H370</f>
        <v>0</v>
      </c>
      <c r="U370" s="31"/>
      <c r="V370" s="31"/>
      <c r="W370" s="31"/>
      <c r="X370" s="31"/>
      <c r="Y370" s="31"/>
      <c r="Z370" s="31"/>
      <c r="AA370" s="31"/>
      <c r="AB370" s="31"/>
      <c r="AC370" s="31"/>
      <c r="AD370" s="31"/>
      <c r="AE370" s="31"/>
      <c r="AR370" s="222" t="s">
        <v>370</v>
      </c>
      <c r="AT370" s="222" t="s">
        <v>188</v>
      </c>
      <c r="AU370" s="222" t="s">
        <v>88</v>
      </c>
      <c r="AY370" s="16" t="s">
        <v>187</v>
      </c>
      <c r="BE370" s="223">
        <f>IF(N370="základní",J370,0)</f>
        <v>23140</v>
      </c>
      <c r="BF370" s="223">
        <f>IF(N370="snížená",J370,0)</f>
        <v>0</v>
      </c>
      <c r="BG370" s="223">
        <f>IF(N370="zákl. přenesená",J370,0)</f>
        <v>0</v>
      </c>
      <c r="BH370" s="223">
        <f>IF(N370="sníž. přenesená",J370,0)</f>
        <v>0</v>
      </c>
      <c r="BI370" s="223">
        <f>IF(N370="nulová",J370,0)</f>
        <v>0</v>
      </c>
      <c r="BJ370" s="16" t="s">
        <v>86</v>
      </c>
      <c r="BK370" s="223">
        <f>ROUND(I370*H370,2)</f>
        <v>23140</v>
      </c>
      <c r="BL370" s="16" t="s">
        <v>370</v>
      </c>
      <c r="BM370" s="222" t="s">
        <v>1637</v>
      </c>
    </row>
    <row r="371" s="12" customFormat="1">
      <c r="A371" s="12"/>
      <c r="B371" s="232"/>
      <c r="C371" s="233"/>
      <c r="D371" s="224" t="s">
        <v>226</v>
      </c>
      <c r="E371" s="241" t="s">
        <v>1</v>
      </c>
      <c r="F371" s="234" t="s">
        <v>1638</v>
      </c>
      <c r="G371" s="233"/>
      <c r="H371" s="235">
        <v>13</v>
      </c>
      <c r="I371" s="233"/>
      <c r="J371" s="233"/>
      <c r="K371" s="233"/>
      <c r="L371" s="236"/>
      <c r="M371" s="237"/>
      <c r="N371" s="238"/>
      <c r="O371" s="238"/>
      <c r="P371" s="238"/>
      <c r="Q371" s="238"/>
      <c r="R371" s="238"/>
      <c r="S371" s="238"/>
      <c r="T371" s="239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T371" s="240" t="s">
        <v>226</v>
      </c>
      <c r="AU371" s="240" t="s">
        <v>88</v>
      </c>
      <c r="AV371" s="12" t="s">
        <v>88</v>
      </c>
      <c r="AW371" s="12" t="s">
        <v>32</v>
      </c>
      <c r="AX371" s="12" t="s">
        <v>78</v>
      </c>
      <c r="AY371" s="240" t="s">
        <v>187</v>
      </c>
    </row>
    <row r="372" s="14" customFormat="1">
      <c r="A372" s="14"/>
      <c r="B372" s="253"/>
      <c r="C372" s="254"/>
      <c r="D372" s="224" t="s">
        <v>226</v>
      </c>
      <c r="E372" s="255" t="s">
        <v>1</v>
      </c>
      <c r="F372" s="256" t="s">
        <v>328</v>
      </c>
      <c r="G372" s="254"/>
      <c r="H372" s="257">
        <v>13</v>
      </c>
      <c r="I372" s="254"/>
      <c r="J372" s="254"/>
      <c r="K372" s="254"/>
      <c r="L372" s="258"/>
      <c r="M372" s="259"/>
      <c r="N372" s="260"/>
      <c r="O372" s="260"/>
      <c r="P372" s="260"/>
      <c r="Q372" s="260"/>
      <c r="R372" s="260"/>
      <c r="S372" s="260"/>
      <c r="T372" s="261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62" t="s">
        <v>226</v>
      </c>
      <c r="AU372" s="262" t="s">
        <v>88</v>
      </c>
      <c r="AV372" s="14" t="s">
        <v>204</v>
      </c>
      <c r="AW372" s="14" t="s">
        <v>32</v>
      </c>
      <c r="AX372" s="14" t="s">
        <v>86</v>
      </c>
      <c r="AY372" s="262" t="s">
        <v>187</v>
      </c>
    </row>
    <row r="373" s="2" customFormat="1" ht="16.5" customHeight="1">
      <c r="A373" s="31"/>
      <c r="B373" s="32"/>
      <c r="C373" s="211" t="s">
        <v>1639</v>
      </c>
      <c r="D373" s="211" t="s">
        <v>188</v>
      </c>
      <c r="E373" s="212" t="s">
        <v>1640</v>
      </c>
      <c r="F373" s="213" t="s">
        <v>1641</v>
      </c>
      <c r="G373" s="214" t="s">
        <v>1559</v>
      </c>
      <c r="H373" s="215">
        <v>1</v>
      </c>
      <c r="I373" s="216">
        <v>5890</v>
      </c>
      <c r="J373" s="216">
        <f>ROUND(I373*H373,2)</f>
        <v>5890</v>
      </c>
      <c r="K373" s="217"/>
      <c r="L373" s="37"/>
      <c r="M373" s="218" t="s">
        <v>1</v>
      </c>
      <c r="N373" s="219" t="s">
        <v>43</v>
      </c>
      <c r="O373" s="220">
        <v>0</v>
      </c>
      <c r="P373" s="220">
        <f>O373*H373</f>
        <v>0</v>
      </c>
      <c r="Q373" s="220">
        <v>0</v>
      </c>
      <c r="R373" s="220">
        <f>Q373*H373</f>
        <v>0</v>
      </c>
      <c r="S373" s="220">
        <v>0</v>
      </c>
      <c r="T373" s="221">
        <f>S373*H373</f>
        <v>0</v>
      </c>
      <c r="U373" s="31"/>
      <c r="V373" s="31"/>
      <c r="W373" s="31"/>
      <c r="X373" s="31"/>
      <c r="Y373" s="31"/>
      <c r="Z373" s="31"/>
      <c r="AA373" s="31"/>
      <c r="AB373" s="31"/>
      <c r="AC373" s="31"/>
      <c r="AD373" s="31"/>
      <c r="AE373" s="31"/>
      <c r="AR373" s="222" t="s">
        <v>370</v>
      </c>
      <c r="AT373" s="222" t="s">
        <v>188</v>
      </c>
      <c r="AU373" s="222" t="s">
        <v>88</v>
      </c>
      <c r="AY373" s="16" t="s">
        <v>187</v>
      </c>
      <c r="BE373" s="223">
        <f>IF(N373="základní",J373,0)</f>
        <v>5890</v>
      </c>
      <c r="BF373" s="223">
        <f>IF(N373="snížená",J373,0)</f>
        <v>0</v>
      </c>
      <c r="BG373" s="223">
        <f>IF(N373="zákl. přenesená",J373,0)</f>
        <v>0</v>
      </c>
      <c r="BH373" s="223">
        <f>IF(N373="sníž. přenesená",J373,0)</f>
        <v>0</v>
      </c>
      <c r="BI373" s="223">
        <f>IF(N373="nulová",J373,0)</f>
        <v>0</v>
      </c>
      <c r="BJ373" s="16" t="s">
        <v>86</v>
      </c>
      <c r="BK373" s="223">
        <f>ROUND(I373*H373,2)</f>
        <v>5890</v>
      </c>
      <c r="BL373" s="16" t="s">
        <v>370</v>
      </c>
      <c r="BM373" s="222" t="s">
        <v>1642</v>
      </c>
    </row>
    <row r="374" s="12" customFormat="1">
      <c r="A374" s="12"/>
      <c r="B374" s="232"/>
      <c r="C374" s="233"/>
      <c r="D374" s="224" t="s">
        <v>226</v>
      </c>
      <c r="E374" s="241" t="s">
        <v>1</v>
      </c>
      <c r="F374" s="234" t="s">
        <v>1643</v>
      </c>
      <c r="G374" s="233"/>
      <c r="H374" s="235">
        <v>1</v>
      </c>
      <c r="I374" s="233"/>
      <c r="J374" s="233"/>
      <c r="K374" s="233"/>
      <c r="L374" s="236"/>
      <c r="M374" s="237"/>
      <c r="N374" s="238"/>
      <c r="O374" s="238"/>
      <c r="P374" s="238"/>
      <c r="Q374" s="238"/>
      <c r="R374" s="238"/>
      <c r="S374" s="238"/>
      <c r="T374" s="239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T374" s="240" t="s">
        <v>226</v>
      </c>
      <c r="AU374" s="240" t="s">
        <v>88</v>
      </c>
      <c r="AV374" s="12" t="s">
        <v>88</v>
      </c>
      <c r="AW374" s="12" t="s">
        <v>32</v>
      </c>
      <c r="AX374" s="12" t="s">
        <v>78</v>
      </c>
      <c r="AY374" s="240" t="s">
        <v>187</v>
      </c>
    </row>
    <row r="375" s="14" customFormat="1">
      <c r="A375" s="14"/>
      <c r="B375" s="253"/>
      <c r="C375" s="254"/>
      <c r="D375" s="224" t="s">
        <v>226</v>
      </c>
      <c r="E375" s="255" t="s">
        <v>1</v>
      </c>
      <c r="F375" s="256" t="s">
        <v>328</v>
      </c>
      <c r="G375" s="254"/>
      <c r="H375" s="257">
        <v>1</v>
      </c>
      <c r="I375" s="254"/>
      <c r="J375" s="254"/>
      <c r="K375" s="254"/>
      <c r="L375" s="258"/>
      <c r="M375" s="259"/>
      <c r="N375" s="260"/>
      <c r="O375" s="260"/>
      <c r="P375" s="260"/>
      <c r="Q375" s="260"/>
      <c r="R375" s="260"/>
      <c r="S375" s="260"/>
      <c r="T375" s="261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62" t="s">
        <v>226</v>
      </c>
      <c r="AU375" s="262" t="s">
        <v>88</v>
      </c>
      <c r="AV375" s="14" t="s">
        <v>204</v>
      </c>
      <c r="AW375" s="14" t="s">
        <v>32</v>
      </c>
      <c r="AX375" s="14" t="s">
        <v>86</v>
      </c>
      <c r="AY375" s="262" t="s">
        <v>187</v>
      </c>
    </row>
    <row r="376" s="2" customFormat="1" ht="16.5" customHeight="1">
      <c r="A376" s="31"/>
      <c r="B376" s="32"/>
      <c r="C376" s="211" t="s">
        <v>1403</v>
      </c>
      <c r="D376" s="211" t="s">
        <v>188</v>
      </c>
      <c r="E376" s="212" t="s">
        <v>1644</v>
      </c>
      <c r="F376" s="213" t="s">
        <v>1645</v>
      </c>
      <c r="G376" s="214" t="s">
        <v>1559</v>
      </c>
      <c r="H376" s="215">
        <v>1</v>
      </c>
      <c r="I376" s="216">
        <v>4210</v>
      </c>
      <c r="J376" s="216">
        <f>ROUND(I376*H376,2)</f>
        <v>4210</v>
      </c>
      <c r="K376" s="217"/>
      <c r="L376" s="37"/>
      <c r="M376" s="218" t="s">
        <v>1</v>
      </c>
      <c r="N376" s="219" t="s">
        <v>43</v>
      </c>
      <c r="O376" s="220">
        <v>0</v>
      </c>
      <c r="P376" s="220">
        <f>O376*H376</f>
        <v>0</v>
      </c>
      <c r="Q376" s="220">
        <v>0</v>
      </c>
      <c r="R376" s="220">
        <f>Q376*H376</f>
        <v>0</v>
      </c>
      <c r="S376" s="220">
        <v>0</v>
      </c>
      <c r="T376" s="221">
        <f>S376*H376</f>
        <v>0</v>
      </c>
      <c r="U376" s="31"/>
      <c r="V376" s="31"/>
      <c r="W376" s="31"/>
      <c r="X376" s="31"/>
      <c r="Y376" s="31"/>
      <c r="Z376" s="31"/>
      <c r="AA376" s="31"/>
      <c r="AB376" s="31"/>
      <c r="AC376" s="31"/>
      <c r="AD376" s="31"/>
      <c r="AE376" s="31"/>
      <c r="AR376" s="222" t="s">
        <v>370</v>
      </c>
      <c r="AT376" s="222" t="s">
        <v>188</v>
      </c>
      <c r="AU376" s="222" t="s">
        <v>88</v>
      </c>
      <c r="AY376" s="16" t="s">
        <v>187</v>
      </c>
      <c r="BE376" s="223">
        <f>IF(N376="základní",J376,0)</f>
        <v>4210</v>
      </c>
      <c r="BF376" s="223">
        <f>IF(N376="snížená",J376,0)</f>
        <v>0</v>
      </c>
      <c r="BG376" s="223">
        <f>IF(N376="zákl. přenesená",J376,0)</f>
        <v>0</v>
      </c>
      <c r="BH376" s="223">
        <f>IF(N376="sníž. přenesená",J376,0)</f>
        <v>0</v>
      </c>
      <c r="BI376" s="223">
        <f>IF(N376="nulová",J376,0)</f>
        <v>0</v>
      </c>
      <c r="BJ376" s="16" t="s">
        <v>86</v>
      </c>
      <c r="BK376" s="223">
        <f>ROUND(I376*H376,2)</f>
        <v>4210</v>
      </c>
      <c r="BL376" s="16" t="s">
        <v>370</v>
      </c>
      <c r="BM376" s="222" t="s">
        <v>1646</v>
      </c>
    </row>
    <row r="377" s="2" customFormat="1" ht="16.5" customHeight="1">
      <c r="A377" s="31"/>
      <c r="B377" s="32"/>
      <c r="C377" s="263" t="s">
        <v>1647</v>
      </c>
      <c r="D377" s="263" t="s">
        <v>461</v>
      </c>
      <c r="E377" s="264" t="s">
        <v>1648</v>
      </c>
      <c r="F377" s="265" t="s">
        <v>1649</v>
      </c>
      <c r="G377" s="266" t="s">
        <v>1650</v>
      </c>
      <c r="H377" s="267">
        <v>1</v>
      </c>
      <c r="I377" s="268">
        <v>2500</v>
      </c>
      <c r="J377" s="268">
        <f>ROUND(I377*H377,2)</f>
        <v>2500</v>
      </c>
      <c r="K377" s="269"/>
      <c r="L377" s="270"/>
      <c r="M377" s="271" t="s">
        <v>1</v>
      </c>
      <c r="N377" s="272" t="s">
        <v>43</v>
      </c>
      <c r="O377" s="220">
        <v>0</v>
      </c>
      <c r="P377" s="220">
        <f>O377*H377</f>
        <v>0</v>
      </c>
      <c r="Q377" s="220">
        <v>0</v>
      </c>
      <c r="R377" s="220">
        <f>Q377*H377</f>
        <v>0</v>
      </c>
      <c r="S377" s="220">
        <v>0</v>
      </c>
      <c r="T377" s="221">
        <f>S377*H377</f>
        <v>0</v>
      </c>
      <c r="U377" s="31"/>
      <c r="V377" s="31"/>
      <c r="W377" s="31"/>
      <c r="X377" s="31"/>
      <c r="Y377" s="31"/>
      <c r="Z377" s="31"/>
      <c r="AA377" s="31"/>
      <c r="AB377" s="31"/>
      <c r="AC377" s="31"/>
      <c r="AD377" s="31"/>
      <c r="AE377" s="31"/>
      <c r="AR377" s="222" t="s">
        <v>659</v>
      </c>
      <c r="AT377" s="222" t="s">
        <v>461</v>
      </c>
      <c r="AU377" s="222" t="s">
        <v>88</v>
      </c>
      <c r="AY377" s="16" t="s">
        <v>187</v>
      </c>
      <c r="BE377" s="223">
        <f>IF(N377="základní",J377,0)</f>
        <v>2500</v>
      </c>
      <c r="BF377" s="223">
        <f>IF(N377="snížená",J377,0)</f>
        <v>0</v>
      </c>
      <c r="BG377" s="223">
        <f>IF(N377="zákl. přenesená",J377,0)</f>
        <v>0</v>
      </c>
      <c r="BH377" s="223">
        <f>IF(N377="sníž. přenesená",J377,0)</f>
        <v>0</v>
      </c>
      <c r="BI377" s="223">
        <f>IF(N377="nulová",J377,0)</f>
        <v>0</v>
      </c>
      <c r="BJ377" s="16" t="s">
        <v>86</v>
      </c>
      <c r="BK377" s="223">
        <f>ROUND(I377*H377,2)</f>
        <v>2500</v>
      </c>
      <c r="BL377" s="16" t="s">
        <v>370</v>
      </c>
      <c r="BM377" s="222" t="s">
        <v>1651</v>
      </c>
    </row>
    <row r="378" s="2" customFormat="1" ht="16.5" customHeight="1">
      <c r="A378" s="31"/>
      <c r="B378" s="32"/>
      <c r="C378" s="263" t="s">
        <v>1407</v>
      </c>
      <c r="D378" s="263" t="s">
        <v>461</v>
      </c>
      <c r="E378" s="264" t="s">
        <v>1652</v>
      </c>
      <c r="F378" s="265" t="s">
        <v>1653</v>
      </c>
      <c r="G378" s="266" t="s">
        <v>401</v>
      </c>
      <c r="H378" s="267">
        <v>1</v>
      </c>
      <c r="I378" s="268">
        <v>2590</v>
      </c>
      <c r="J378" s="268">
        <f>ROUND(I378*H378,2)</f>
        <v>2590</v>
      </c>
      <c r="K378" s="269"/>
      <c r="L378" s="270"/>
      <c r="M378" s="271" t="s">
        <v>1</v>
      </c>
      <c r="N378" s="272" t="s">
        <v>43</v>
      </c>
      <c r="O378" s="220">
        <v>0</v>
      </c>
      <c r="P378" s="220">
        <f>O378*H378</f>
        <v>0</v>
      </c>
      <c r="Q378" s="220">
        <v>0</v>
      </c>
      <c r="R378" s="220">
        <f>Q378*H378</f>
        <v>0</v>
      </c>
      <c r="S378" s="220">
        <v>0</v>
      </c>
      <c r="T378" s="221">
        <f>S378*H378</f>
        <v>0</v>
      </c>
      <c r="U378" s="31"/>
      <c r="V378" s="31"/>
      <c r="W378" s="31"/>
      <c r="X378" s="31"/>
      <c r="Y378" s="31"/>
      <c r="Z378" s="31"/>
      <c r="AA378" s="31"/>
      <c r="AB378" s="31"/>
      <c r="AC378" s="31"/>
      <c r="AD378" s="31"/>
      <c r="AE378" s="31"/>
      <c r="AR378" s="222" t="s">
        <v>659</v>
      </c>
      <c r="AT378" s="222" t="s">
        <v>461</v>
      </c>
      <c r="AU378" s="222" t="s">
        <v>88</v>
      </c>
      <c r="AY378" s="16" t="s">
        <v>187</v>
      </c>
      <c r="BE378" s="223">
        <f>IF(N378="základní",J378,0)</f>
        <v>2590</v>
      </c>
      <c r="BF378" s="223">
        <f>IF(N378="snížená",J378,0)</f>
        <v>0</v>
      </c>
      <c r="BG378" s="223">
        <f>IF(N378="zákl. přenesená",J378,0)</f>
        <v>0</v>
      </c>
      <c r="BH378" s="223">
        <f>IF(N378="sníž. přenesená",J378,0)</f>
        <v>0</v>
      </c>
      <c r="BI378" s="223">
        <f>IF(N378="nulová",J378,0)</f>
        <v>0</v>
      </c>
      <c r="BJ378" s="16" t="s">
        <v>86</v>
      </c>
      <c r="BK378" s="223">
        <f>ROUND(I378*H378,2)</f>
        <v>2590</v>
      </c>
      <c r="BL378" s="16" t="s">
        <v>370</v>
      </c>
      <c r="BM378" s="222" t="s">
        <v>1654</v>
      </c>
    </row>
    <row r="379" s="2" customFormat="1" ht="16.5" customHeight="1">
      <c r="A379" s="31"/>
      <c r="B379" s="32"/>
      <c r="C379" s="211" t="s">
        <v>1655</v>
      </c>
      <c r="D379" s="211" t="s">
        <v>188</v>
      </c>
      <c r="E379" s="212" t="s">
        <v>1656</v>
      </c>
      <c r="F379" s="213" t="s">
        <v>1657</v>
      </c>
      <c r="G379" s="214" t="s">
        <v>401</v>
      </c>
      <c r="H379" s="215">
        <v>8</v>
      </c>
      <c r="I379" s="216">
        <v>448</v>
      </c>
      <c r="J379" s="216">
        <f>ROUND(I379*H379,2)</f>
        <v>3584</v>
      </c>
      <c r="K379" s="217"/>
      <c r="L379" s="37"/>
      <c r="M379" s="218" t="s">
        <v>1</v>
      </c>
      <c r="N379" s="219" t="s">
        <v>43</v>
      </c>
      <c r="O379" s="220">
        <v>0</v>
      </c>
      <c r="P379" s="220">
        <f>O379*H379</f>
        <v>0</v>
      </c>
      <c r="Q379" s="220">
        <v>0</v>
      </c>
      <c r="R379" s="220">
        <f>Q379*H379</f>
        <v>0</v>
      </c>
      <c r="S379" s="220">
        <v>0</v>
      </c>
      <c r="T379" s="221">
        <f>S379*H379</f>
        <v>0</v>
      </c>
      <c r="U379" s="31"/>
      <c r="V379" s="31"/>
      <c r="W379" s="31"/>
      <c r="X379" s="31"/>
      <c r="Y379" s="31"/>
      <c r="Z379" s="31"/>
      <c r="AA379" s="31"/>
      <c r="AB379" s="31"/>
      <c r="AC379" s="31"/>
      <c r="AD379" s="31"/>
      <c r="AE379" s="31"/>
      <c r="AR379" s="222" t="s">
        <v>370</v>
      </c>
      <c r="AT379" s="222" t="s">
        <v>188</v>
      </c>
      <c r="AU379" s="222" t="s">
        <v>88</v>
      </c>
      <c r="AY379" s="16" t="s">
        <v>187</v>
      </c>
      <c r="BE379" s="223">
        <f>IF(N379="základní",J379,0)</f>
        <v>3584</v>
      </c>
      <c r="BF379" s="223">
        <f>IF(N379="snížená",J379,0)</f>
        <v>0</v>
      </c>
      <c r="BG379" s="223">
        <f>IF(N379="zákl. přenesená",J379,0)</f>
        <v>0</v>
      </c>
      <c r="BH379" s="223">
        <f>IF(N379="sníž. přenesená",J379,0)</f>
        <v>0</v>
      </c>
      <c r="BI379" s="223">
        <f>IF(N379="nulová",J379,0)</f>
        <v>0</v>
      </c>
      <c r="BJ379" s="16" t="s">
        <v>86</v>
      </c>
      <c r="BK379" s="223">
        <f>ROUND(I379*H379,2)</f>
        <v>3584</v>
      </c>
      <c r="BL379" s="16" t="s">
        <v>370</v>
      </c>
      <c r="BM379" s="222" t="s">
        <v>1658</v>
      </c>
    </row>
    <row r="380" s="2" customFormat="1" ht="33" customHeight="1">
      <c r="A380" s="31"/>
      <c r="B380" s="32"/>
      <c r="C380" s="263" t="s">
        <v>1410</v>
      </c>
      <c r="D380" s="263" t="s">
        <v>461</v>
      </c>
      <c r="E380" s="264" t="s">
        <v>1659</v>
      </c>
      <c r="F380" s="265" t="s">
        <v>1660</v>
      </c>
      <c r="G380" s="266" t="s">
        <v>401</v>
      </c>
      <c r="H380" s="267">
        <v>8</v>
      </c>
      <c r="I380" s="268">
        <v>26592</v>
      </c>
      <c r="J380" s="268">
        <f>ROUND(I380*H380,2)</f>
        <v>212736</v>
      </c>
      <c r="K380" s="269"/>
      <c r="L380" s="270"/>
      <c r="M380" s="271" t="s">
        <v>1</v>
      </c>
      <c r="N380" s="272" t="s">
        <v>43</v>
      </c>
      <c r="O380" s="220">
        <v>0</v>
      </c>
      <c r="P380" s="220">
        <f>O380*H380</f>
        <v>0</v>
      </c>
      <c r="Q380" s="220">
        <v>0</v>
      </c>
      <c r="R380" s="220">
        <f>Q380*H380</f>
        <v>0</v>
      </c>
      <c r="S380" s="220">
        <v>0</v>
      </c>
      <c r="T380" s="221">
        <f>S380*H380</f>
        <v>0</v>
      </c>
      <c r="U380" s="31"/>
      <c r="V380" s="31"/>
      <c r="W380" s="31"/>
      <c r="X380" s="31"/>
      <c r="Y380" s="31"/>
      <c r="Z380" s="31"/>
      <c r="AA380" s="31"/>
      <c r="AB380" s="31"/>
      <c r="AC380" s="31"/>
      <c r="AD380" s="31"/>
      <c r="AE380" s="31"/>
      <c r="AR380" s="222" t="s">
        <v>659</v>
      </c>
      <c r="AT380" s="222" t="s">
        <v>461</v>
      </c>
      <c r="AU380" s="222" t="s">
        <v>88</v>
      </c>
      <c r="AY380" s="16" t="s">
        <v>187</v>
      </c>
      <c r="BE380" s="223">
        <f>IF(N380="základní",J380,0)</f>
        <v>212736</v>
      </c>
      <c r="BF380" s="223">
        <f>IF(N380="snížená",J380,0)</f>
        <v>0</v>
      </c>
      <c r="BG380" s="223">
        <f>IF(N380="zákl. přenesená",J380,0)</f>
        <v>0</v>
      </c>
      <c r="BH380" s="223">
        <f>IF(N380="sníž. přenesená",J380,0)</f>
        <v>0</v>
      </c>
      <c r="BI380" s="223">
        <f>IF(N380="nulová",J380,0)</f>
        <v>0</v>
      </c>
      <c r="BJ380" s="16" t="s">
        <v>86</v>
      </c>
      <c r="BK380" s="223">
        <f>ROUND(I380*H380,2)</f>
        <v>212736</v>
      </c>
      <c r="BL380" s="16" t="s">
        <v>370</v>
      </c>
      <c r="BM380" s="222" t="s">
        <v>1661</v>
      </c>
    </row>
    <row r="381" s="2" customFormat="1" ht="21.75" customHeight="1">
      <c r="A381" s="31"/>
      <c r="B381" s="32"/>
      <c r="C381" s="263" t="s">
        <v>1662</v>
      </c>
      <c r="D381" s="263" t="s">
        <v>461</v>
      </c>
      <c r="E381" s="264" t="s">
        <v>1663</v>
      </c>
      <c r="F381" s="265" t="s">
        <v>1664</v>
      </c>
      <c r="G381" s="266" t="s">
        <v>401</v>
      </c>
      <c r="H381" s="267">
        <v>8</v>
      </c>
      <c r="I381" s="268">
        <v>5244</v>
      </c>
      <c r="J381" s="268">
        <f>ROUND(I381*H381,2)</f>
        <v>41952</v>
      </c>
      <c r="K381" s="269"/>
      <c r="L381" s="270"/>
      <c r="M381" s="271" t="s">
        <v>1</v>
      </c>
      <c r="N381" s="272" t="s">
        <v>43</v>
      </c>
      <c r="O381" s="220">
        <v>0</v>
      </c>
      <c r="P381" s="220">
        <f>O381*H381</f>
        <v>0</v>
      </c>
      <c r="Q381" s="220">
        <v>0</v>
      </c>
      <c r="R381" s="220">
        <f>Q381*H381</f>
        <v>0</v>
      </c>
      <c r="S381" s="220">
        <v>0</v>
      </c>
      <c r="T381" s="221">
        <f>S381*H381</f>
        <v>0</v>
      </c>
      <c r="U381" s="31"/>
      <c r="V381" s="31"/>
      <c r="W381" s="31"/>
      <c r="X381" s="31"/>
      <c r="Y381" s="31"/>
      <c r="Z381" s="31"/>
      <c r="AA381" s="31"/>
      <c r="AB381" s="31"/>
      <c r="AC381" s="31"/>
      <c r="AD381" s="31"/>
      <c r="AE381" s="31"/>
      <c r="AR381" s="222" t="s">
        <v>659</v>
      </c>
      <c r="AT381" s="222" t="s">
        <v>461</v>
      </c>
      <c r="AU381" s="222" t="s">
        <v>88</v>
      </c>
      <c r="AY381" s="16" t="s">
        <v>187</v>
      </c>
      <c r="BE381" s="223">
        <f>IF(N381="základní",J381,0)</f>
        <v>41952</v>
      </c>
      <c r="BF381" s="223">
        <f>IF(N381="snížená",J381,0)</f>
        <v>0</v>
      </c>
      <c r="BG381" s="223">
        <f>IF(N381="zákl. přenesená",J381,0)</f>
        <v>0</v>
      </c>
      <c r="BH381" s="223">
        <f>IF(N381="sníž. přenesená",J381,0)</f>
        <v>0</v>
      </c>
      <c r="BI381" s="223">
        <f>IF(N381="nulová",J381,0)</f>
        <v>0</v>
      </c>
      <c r="BJ381" s="16" t="s">
        <v>86</v>
      </c>
      <c r="BK381" s="223">
        <f>ROUND(I381*H381,2)</f>
        <v>41952</v>
      </c>
      <c r="BL381" s="16" t="s">
        <v>370</v>
      </c>
      <c r="BM381" s="222" t="s">
        <v>1665</v>
      </c>
    </row>
    <row r="382" s="2" customFormat="1" ht="16.5" customHeight="1">
      <c r="A382" s="31"/>
      <c r="B382" s="32"/>
      <c r="C382" s="211" t="s">
        <v>1414</v>
      </c>
      <c r="D382" s="211" t="s">
        <v>188</v>
      </c>
      <c r="E382" s="212" t="s">
        <v>1666</v>
      </c>
      <c r="F382" s="213" t="s">
        <v>1667</v>
      </c>
      <c r="G382" s="214" t="s">
        <v>401</v>
      </c>
      <c r="H382" s="215">
        <v>14</v>
      </c>
      <c r="I382" s="216">
        <v>285</v>
      </c>
      <c r="J382" s="216">
        <f>ROUND(I382*H382,2)</f>
        <v>3990</v>
      </c>
      <c r="K382" s="217"/>
      <c r="L382" s="37"/>
      <c r="M382" s="218" t="s">
        <v>1</v>
      </c>
      <c r="N382" s="219" t="s">
        <v>43</v>
      </c>
      <c r="O382" s="220">
        <v>0</v>
      </c>
      <c r="P382" s="220">
        <f>O382*H382</f>
        <v>0</v>
      </c>
      <c r="Q382" s="220">
        <v>0</v>
      </c>
      <c r="R382" s="220">
        <f>Q382*H382</f>
        <v>0</v>
      </c>
      <c r="S382" s="220">
        <v>0</v>
      </c>
      <c r="T382" s="221">
        <f>S382*H382</f>
        <v>0</v>
      </c>
      <c r="U382" s="31"/>
      <c r="V382" s="31"/>
      <c r="W382" s="31"/>
      <c r="X382" s="31"/>
      <c r="Y382" s="31"/>
      <c r="Z382" s="31"/>
      <c r="AA382" s="31"/>
      <c r="AB382" s="31"/>
      <c r="AC382" s="31"/>
      <c r="AD382" s="31"/>
      <c r="AE382" s="31"/>
      <c r="AR382" s="222" t="s">
        <v>370</v>
      </c>
      <c r="AT382" s="222" t="s">
        <v>188</v>
      </c>
      <c r="AU382" s="222" t="s">
        <v>88</v>
      </c>
      <c r="AY382" s="16" t="s">
        <v>187</v>
      </c>
      <c r="BE382" s="223">
        <f>IF(N382="základní",J382,0)</f>
        <v>3990</v>
      </c>
      <c r="BF382" s="223">
        <f>IF(N382="snížená",J382,0)</f>
        <v>0</v>
      </c>
      <c r="BG382" s="223">
        <f>IF(N382="zákl. přenesená",J382,0)</f>
        <v>0</v>
      </c>
      <c r="BH382" s="223">
        <f>IF(N382="sníž. přenesená",J382,0)</f>
        <v>0</v>
      </c>
      <c r="BI382" s="223">
        <f>IF(N382="nulová",J382,0)</f>
        <v>0</v>
      </c>
      <c r="BJ382" s="16" t="s">
        <v>86</v>
      </c>
      <c r="BK382" s="223">
        <f>ROUND(I382*H382,2)</f>
        <v>3990</v>
      </c>
      <c r="BL382" s="16" t="s">
        <v>370</v>
      </c>
      <c r="BM382" s="222" t="s">
        <v>1668</v>
      </c>
    </row>
    <row r="383" s="12" customFormat="1">
      <c r="A383" s="12"/>
      <c r="B383" s="232"/>
      <c r="C383" s="233"/>
      <c r="D383" s="224" t="s">
        <v>226</v>
      </c>
      <c r="E383" s="241" t="s">
        <v>1</v>
      </c>
      <c r="F383" s="234" t="s">
        <v>1638</v>
      </c>
      <c r="G383" s="233"/>
      <c r="H383" s="235">
        <v>13</v>
      </c>
      <c r="I383" s="233"/>
      <c r="J383" s="233"/>
      <c r="K383" s="233"/>
      <c r="L383" s="236"/>
      <c r="M383" s="237"/>
      <c r="N383" s="238"/>
      <c r="O383" s="238"/>
      <c r="P383" s="238"/>
      <c r="Q383" s="238"/>
      <c r="R383" s="238"/>
      <c r="S383" s="238"/>
      <c r="T383" s="239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T383" s="240" t="s">
        <v>226</v>
      </c>
      <c r="AU383" s="240" t="s">
        <v>88</v>
      </c>
      <c r="AV383" s="12" t="s">
        <v>88</v>
      </c>
      <c r="AW383" s="12" t="s">
        <v>32</v>
      </c>
      <c r="AX383" s="12" t="s">
        <v>78</v>
      </c>
      <c r="AY383" s="240" t="s">
        <v>187</v>
      </c>
    </row>
    <row r="384" s="12" customFormat="1">
      <c r="A384" s="12"/>
      <c r="B384" s="232"/>
      <c r="C384" s="233"/>
      <c r="D384" s="224" t="s">
        <v>226</v>
      </c>
      <c r="E384" s="241" t="s">
        <v>1</v>
      </c>
      <c r="F384" s="234" t="s">
        <v>1643</v>
      </c>
      <c r="G384" s="233"/>
      <c r="H384" s="235">
        <v>1</v>
      </c>
      <c r="I384" s="233"/>
      <c r="J384" s="233"/>
      <c r="K384" s="233"/>
      <c r="L384" s="236"/>
      <c r="M384" s="237"/>
      <c r="N384" s="238"/>
      <c r="O384" s="238"/>
      <c r="P384" s="238"/>
      <c r="Q384" s="238"/>
      <c r="R384" s="238"/>
      <c r="S384" s="238"/>
      <c r="T384" s="239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T384" s="240" t="s">
        <v>226</v>
      </c>
      <c r="AU384" s="240" t="s">
        <v>88</v>
      </c>
      <c r="AV384" s="12" t="s">
        <v>88</v>
      </c>
      <c r="AW384" s="12" t="s">
        <v>32</v>
      </c>
      <c r="AX384" s="12" t="s">
        <v>78</v>
      </c>
      <c r="AY384" s="240" t="s">
        <v>187</v>
      </c>
    </row>
    <row r="385" s="14" customFormat="1">
      <c r="A385" s="14"/>
      <c r="B385" s="253"/>
      <c r="C385" s="254"/>
      <c r="D385" s="224" t="s">
        <v>226</v>
      </c>
      <c r="E385" s="255" t="s">
        <v>1</v>
      </c>
      <c r="F385" s="256" t="s">
        <v>328</v>
      </c>
      <c r="G385" s="254"/>
      <c r="H385" s="257">
        <v>14</v>
      </c>
      <c r="I385" s="254"/>
      <c r="J385" s="254"/>
      <c r="K385" s="254"/>
      <c r="L385" s="258"/>
      <c r="M385" s="259"/>
      <c r="N385" s="260"/>
      <c r="O385" s="260"/>
      <c r="P385" s="260"/>
      <c r="Q385" s="260"/>
      <c r="R385" s="260"/>
      <c r="S385" s="260"/>
      <c r="T385" s="261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62" t="s">
        <v>226</v>
      </c>
      <c r="AU385" s="262" t="s">
        <v>88</v>
      </c>
      <c r="AV385" s="14" t="s">
        <v>204</v>
      </c>
      <c r="AW385" s="14" t="s">
        <v>32</v>
      </c>
      <c r="AX385" s="14" t="s">
        <v>86</v>
      </c>
      <c r="AY385" s="262" t="s">
        <v>187</v>
      </c>
    </row>
    <row r="386" s="2" customFormat="1" ht="16.5" customHeight="1">
      <c r="A386" s="31"/>
      <c r="B386" s="32"/>
      <c r="C386" s="211" t="s">
        <v>1669</v>
      </c>
      <c r="D386" s="211" t="s">
        <v>188</v>
      </c>
      <c r="E386" s="212" t="s">
        <v>1670</v>
      </c>
      <c r="F386" s="213" t="s">
        <v>1671</v>
      </c>
      <c r="G386" s="214" t="s">
        <v>401</v>
      </c>
      <c r="H386" s="215">
        <v>2</v>
      </c>
      <c r="I386" s="216">
        <v>581</v>
      </c>
      <c r="J386" s="216">
        <f>ROUND(I386*H386,2)</f>
        <v>1162</v>
      </c>
      <c r="K386" s="217"/>
      <c r="L386" s="37"/>
      <c r="M386" s="218" t="s">
        <v>1</v>
      </c>
      <c r="N386" s="219" t="s">
        <v>43</v>
      </c>
      <c r="O386" s="220">
        <v>0</v>
      </c>
      <c r="P386" s="220">
        <f>O386*H386</f>
        <v>0</v>
      </c>
      <c r="Q386" s="220">
        <v>0</v>
      </c>
      <c r="R386" s="220">
        <f>Q386*H386</f>
        <v>0</v>
      </c>
      <c r="S386" s="220">
        <v>0</v>
      </c>
      <c r="T386" s="221">
        <f>S386*H386</f>
        <v>0</v>
      </c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R386" s="222" t="s">
        <v>370</v>
      </c>
      <c r="AT386" s="222" t="s">
        <v>188</v>
      </c>
      <c r="AU386" s="222" t="s">
        <v>88</v>
      </c>
      <c r="AY386" s="16" t="s">
        <v>187</v>
      </c>
      <c r="BE386" s="223">
        <f>IF(N386="základní",J386,0)</f>
        <v>1162</v>
      </c>
      <c r="BF386" s="223">
        <f>IF(N386="snížená",J386,0)</f>
        <v>0</v>
      </c>
      <c r="BG386" s="223">
        <f>IF(N386="zákl. přenesená",J386,0)</f>
        <v>0</v>
      </c>
      <c r="BH386" s="223">
        <f>IF(N386="sníž. přenesená",J386,0)</f>
        <v>0</v>
      </c>
      <c r="BI386" s="223">
        <f>IF(N386="nulová",J386,0)</f>
        <v>0</v>
      </c>
      <c r="BJ386" s="16" t="s">
        <v>86</v>
      </c>
      <c r="BK386" s="223">
        <f>ROUND(I386*H386,2)</f>
        <v>1162</v>
      </c>
      <c r="BL386" s="16" t="s">
        <v>370</v>
      </c>
      <c r="BM386" s="222" t="s">
        <v>1672</v>
      </c>
    </row>
    <row r="387" s="12" customFormat="1">
      <c r="A387" s="12"/>
      <c r="B387" s="232"/>
      <c r="C387" s="233"/>
      <c r="D387" s="224" t="s">
        <v>226</v>
      </c>
      <c r="E387" s="241" t="s">
        <v>1</v>
      </c>
      <c r="F387" s="234" t="s">
        <v>1673</v>
      </c>
      <c r="G387" s="233"/>
      <c r="H387" s="235">
        <v>2</v>
      </c>
      <c r="I387" s="233"/>
      <c r="J387" s="233"/>
      <c r="K387" s="233"/>
      <c r="L387" s="236"/>
      <c r="M387" s="237"/>
      <c r="N387" s="238"/>
      <c r="O387" s="238"/>
      <c r="P387" s="238"/>
      <c r="Q387" s="238"/>
      <c r="R387" s="238"/>
      <c r="S387" s="238"/>
      <c r="T387" s="239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T387" s="240" t="s">
        <v>226</v>
      </c>
      <c r="AU387" s="240" t="s">
        <v>88</v>
      </c>
      <c r="AV387" s="12" t="s">
        <v>88</v>
      </c>
      <c r="AW387" s="12" t="s">
        <v>32</v>
      </c>
      <c r="AX387" s="12" t="s">
        <v>78</v>
      </c>
      <c r="AY387" s="240" t="s">
        <v>187</v>
      </c>
    </row>
    <row r="388" s="14" customFormat="1">
      <c r="A388" s="14"/>
      <c r="B388" s="253"/>
      <c r="C388" s="254"/>
      <c r="D388" s="224" t="s">
        <v>226</v>
      </c>
      <c r="E388" s="255" t="s">
        <v>1</v>
      </c>
      <c r="F388" s="256" t="s">
        <v>328</v>
      </c>
      <c r="G388" s="254"/>
      <c r="H388" s="257">
        <v>2</v>
      </c>
      <c r="I388" s="254"/>
      <c r="J388" s="254"/>
      <c r="K388" s="254"/>
      <c r="L388" s="258"/>
      <c r="M388" s="259"/>
      <c r="N388" s="260"/>
      <c r="O388" s="260"/>
      <c r="P388" s="260"/>
      <c r="Q388" s="260"/>
      <c r="R388" s="260"/>
      <c r="S388" s="260"/>
      <c r="T388" s="261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62" t="s">
        <v>226</v>
      </c>
      <c r="AU388" s="262" t="s">
        <v>88</v>
      </c>
      <c r="AV388" s="14" t="s">
        <v>204</v>
      </c>
      <c r="AW388" s="14" t="s">
        <v>32</v>
      </c>
      <c r="AX388" s="14" t="s">
        <v>86</v>
      </c>
      <c r="AY388" s="262" t="s">
        <v>187</v>
      </c>
    </row>
    <row r="389" s="2" customFormat="1" ht="16.5" customHeight="1">
      <c r="A389" s="31"/>
      <c r="B389" s="32"/>
      <c r="C389" s="211" t="s">
        <v>1417</v>
      </c>
      <c r="D389" s="211" t="s">
        <v>188</v>
      </c>
      <c r="E389" s="212" t="s">
        <v>1674</v>
      </c>
      <c r="F389" s="213" t="s">
        <v>1675</v>
      </c>
      <c r="G389" s="214" t="s">
        <v>401</v>
      </c>
      <c r="H389" s="215">
        <v>3</v>
      </c>
      <c r="I389" s="216">
        <v>599</v>
      </c>
      <c r="J389" s="216">
        <f>ROUND(I389*H389,2)</f>
        <v>1797</v>
      </c>
      <c r="K389" s="217"/>
      <c r="L389" s="37"/>
      <c r="M389" s="218" t="s">
        <v>1</v>
      </c>
      <c r="N389" s="219" t="s">
        <v>43</v>
      </c>
      <c r="O389" s="220">
        <v>0</v>
      </c>
      <c r="P389" s="220">
        <f>O389*H389</f>
        <v>0</v>
      </c>
      <c r="Q389" s="220">
        <v>0</v>
      </c>
      <c r="R389" s="220">
        <f>Q389*H389</f>
        <v>0</v>
      </c>
      <c r="S389" s="220">
        <v>0</v>
      </c>
      <c r="T389" s="221">
        <f>S389*H389</f>
        <v>0</v>
      </c>
      <c r="U389" s="31"/>
      <c r="V389" s="31"/>
      <c r="W389" s="31"/>
      <c r="X389" s="31"/>
      <c r="Y389" s="31"/>
      <c r="Z389" s="31"/>
      <c r="AA389" s="31"/>
      <c r="AB389" s="31"/>
      <c r="AC389" s="31"/>
      <c r="AD389" s="31"/>
      <c r="AE389" s="31"/>
      <c r="AR389" s="222" t="s">
        <v>370</v>
      </c>
      <c r="AT389" s="222" t="s">
        <v>188</v>
      </c>
      <c r="AU389" s="222" t="s">
        <v>88</v>
      </c>
      <c r="AY389" s="16" t="s">
        <v>187</v>
      </c>
      <c r="BE389" s="223">
        <f>IF(N389="základní",J389,0)</f>
        <v>1797</v>
      </c>
      <c r="BF389" s="223">
        <f>IF(N389="snížená",J389,0)</f>
        <v>0</v>
      </c>
      <c r="BG389" s="223">
        <f>IF(N389="zákl. přenesená",J389,0)</f>
        <v>0</v>
      </c>
      <c r="BH389" s="223">
        <f>IF(N389="sníž. přenesená",J389,0)</f>
        <v>0</v>
      </c>
      <c r="BI389" s="223">
        <f>IF(N389="nulová",J389,0)</f>
        <v>0</v>
      </c>
      <c r="BJ389" s="16" t="s">
        <v>86</v>
      </c>
      <c r="BK389" s="223">
        <f>ROUND(I389*H389,2)</f>
        <v>1797</v>
      </c>
      <c r="BL389" s="16" t="s">
        <v>370</v>
      </c>
      <c r="BM389" s="222" t="s">
        <v>1676</v>
      </c>
    </row>
    <row r="390" s="2" customFormat="1" ht="21.75" customHeight="1">
      <c r="A390" s="31"/>
      <c r="B390" s="32"/>
      <c r="C390" s="211" t="s">
        <v>1677</v>
      </c>
      <c r="D390" s="211" t="s">
        <v>188</v>
      </c>
      <c r="E390" s="212" t="s">
        <v>1678</v>
      </c>
      <c r="F390" s="213" t="s">
        <v>1679</v>
      </c>
      <c r="G390" s="214" t="s">
        <v>224</v>
      </c>
      <c r="H390" s="215">
        <v>0.624</v>
      </c>
      <c r="I390" s="216">
        <v>650</v>
      </c>
      <c r="J390" s="216">
        <f>ROUND(I390*H390,2)</f>
        <v>405.60000000000002</v>
      </c>
      <c r="K390" s="217"/>
      <c r="L390" s="37"/>
      <c r="M390" s="218" t="s">
        <v>1</v>
      </c>
      <c r="N390" s="219" t="s">
        <v>43</v>
      </c>
      <c r="O390" s="220">
        <v>0</v>
      </c>
      <c r="P390" s="220">
        <f>O390*H390</f>
        <v>0</v>
      </c>
      <c r="Q390" s="220">
        <v>0</v>
      </c>
      <c r="R390" s="220">
        <f>Q390*H390</f>
        <v>0</v>
      </c>
      <c r="S390" s="220">
        <v>0</v>
      </c>
      <c r="T390" s="221">
        <f>S390*H390</f>
        <v>0</v>
      </c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R390" s="222" t="s">
        <v>370</v>
      </c>
      <c r="AT390" s="222" t="s">
        <v>188</v>
      </c>
      <c r="AU390" s="222" t="s">
        <v>88</v>
      </c>
      <c r="AY390" s="16" t="s">
        <v>187</v>
      </c>
      <c r="BE390" s="223">
        <f>IF(N390="základní",J390,0)</f>
        <v>405.60000000000002</v>
      </c>
      <c r="BF390" s="223">
        <f>IF(N390="snížená",J390,0)</f>
        <v>0</v>
      </c>
      <c r="BG390" s="223">
        <f>IF(N390="zákl. přenesená",J390,0)</f>
        <v>0</v>
      </c>
      <c r="BH390" s="223">
        <f>IF(N390="sníž. přenesená",J390,0)</f>
        <v>0</v>
      </c>
      <c r="BI390" s="223">
        <f>IF(N390="nulová",J390,0)</f>
        <v>0</v>
      </c>
      <c r="BJ390" s="16" t="s">
        <v>86</v>
      </c>
      <c r="BK390" s="223">
        <f>ROUND(I390*H390,2)</f>
        <v>405.60000000000002</v>
      </c>
      <c r="BL390" s="16" t="s">
        <v>370</v>
      </c>
      <c r="BM390" s="222" t="s">
        <v>1680</v>
      </c>
    </row>
    <row r="391" s="11" customFormat="1" ht="22.8" customHeight="1">
      <c r="A391" s="11"/>
      <c r="B391" s="198"/>
      <c r="C391" s="199"/>
      <c r="D391" s="200" t="s">
        <v>77</v>
      </c>
      <c r="E391" s="251" t="s">
        <v>1681</v>
      </c>
      <c r="F391" s="251" t="s">
        <v>1682</v>
      </c>
      <c r="G391" s="199"/>
      <c r="H391" s="199"/>
      <c r="I391" s="199"/>
      <c r="J391" s="252">
        <f>BK391</f>
        <v>82875.25</v>
      </c>
      <c r="K391" s="199"/>
      <c r="L391" s="203"/>
      <c r="M391" s="204"/>
      <c r="N391" s="205"/>
      <c r="O391" s="205"/>
      <c r="P391" s="206">
        <f>SUM(P392:P394)</f>
        <v>0</v>
      </c>
      <c r="Q391" s="205"/>
      <c r="R391" s="206">
        <f>SUM(R392:R394)</f>
        <v>0</v>
      </c>
      <c r="S391" s="205"/>
      <c r="T391" s="207">
        <f>SUM(T392:T394)</f>
        <v>0</v>
      </c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R391" s="208" t="s">
        <v>88</v>
      </c>
      <c r="AT391" s="209" t="s">
        <v>77</v>
      </c>
      <c r="AU391" s="209" t="s">
        <v>86</v>
      </c>
      <c r="AY391" s="208" t="s">
        <v>187</v>
      </c>
      <c r="BK391" s="210">
        <f>SUM(BK392:BK394)</f>
        <v>82875.25</v>
      </c>
    </row>
    <row r="392" s="2" customFormat="1" ht="21.75" customHeight="1">
      <c r="A392" s="31"/>
      <c r="B392" s="32"/>
      <c r="C392" s="211" t="s">
        <v>1421</v>
      </c>
      <c r="D392" s="211" t="s">
        <v>188</v>
      </c>
      <c r="E392" s="212" t="s">
        <v>1683</v>
      </c>
      <c r="F392" s="213" t="s">
        <v>1684</v>
      </c>
      <c r="G392" s="214" t="s">
        <v>1559</v>
      </c>
      <c r="H392" s="215">
        <v>9</v>
      </c>
      <c r="I392" s="216">
        <v>8580</v>
      </c>
      <c r="J392" s="216">
        <f>ROUND(I392*H392,2)</f>
        <v>77220</v>
      </c>
      <c r="K392" s="217"/>
      <c r="L392" s="37"/>
      <c r="M392" s="218" t="s">
        <v>1</v>
      </c>
      <c r="N392" s="219" t="s">
        <v>43</v>
      </c>
      <c r="O392" s="220">
        <v>0</v>
      </c>
      <c r="P392" s="220">
        <f>O392*H392</f>
        <v>0</v>
      </c>
      <c r="Q392" s="220">
        <v>0</v>
      </c>
      <c r="R392" s="220">
        <f>Q392*H392</f>
        <v>0</v>
      </c>
      <c r="S392" s="220">
        <v>0</v>
      </c>
      <c r="T392" s="221">
        <f>S392*H392</f>
        <v>0</v>
      </c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R392" s="222" t="s">
        <v>370</v>
      </c>
      <c r="AT392" s="222" t="s">
        <v>188</v>
      </c>
      <c r="AU392" s="222" t="s">
        <v>88</v>
      </c>
      <c r="AY392" s="16" t="s">
        <v>187</v>
      </c>
      <c r="BE392" s="223">
        <f>IF(N392="základní",J392,0)</f>
        <v>77220</v>
      </c>
      <c r="BF392" s="223">
        <f>IF(N392="snížená",J392,0)</f>
        <v>0</v>
      </c>
      <c r="BG392" s="223">
        <f>IF(N392="zákl. přenesená",J392,0)</f>
        <v>0</v>
      </c>
      <c r="BH392" s="223">
        <f>IF(N392="sníž. přenesená",J392,0)</f>
        <v>0</v>
      </c>
      <c r="BI392" s="223">
        <f>IF(N392="nulová",J392,0)</f>
        <v>0</v>
      </c>
      <c r="BJ392" s="16" t="s">
        <v>86</v>
      </c>
      <c r="BK392" s="223">
        <f>ROUND(I392*H392,2)</f>
        <v>77220</v>
      </c>
      <c r="BL392" s="16" t="s">
        <v>370</v>
      </c>
      <c r="BM392" s="222" t="s">
        <v>1685</v>
      </c>
    </row>
    <row r="393" s="2" customFormat="1" ht="16.5" customHeight="1">
      <c r="A393" s="31"/>
      <c r="B393" s="32"/>
      <c r="C393" s="263" t="s">
        <v>1686</v>
      </c>
      <c r="D393" s="263" t="s">
        <v>461</v>
      </c>
      <c r="E393" s="264" t="s">
        <v>1687</v>
      </c>
      <c r="F393" s="265" t="s">
        <v>1688</v>
      </c>
      <c r="G393" s="266" t="s">
        <v>401</v>
      </c>
      <c r="H393" s="267">
        <v>2</v>
      </c>
      <c r="I393" s="268">
        <v>2800</v>
      </c>
      <c r="J393" s="268">
        <f>ROUND(I393*H393,2)</f>
        <v>5600</v>
      </c>
      <c r="K393" s="269"/>
      <c r="L393" s="270"/>
      <c r="M393" s="271" t="s">
        <v>1</v>
      </c>
      <c r="N393" s="272" t="s">
        <v>43</v>
      </c>
      <c r="O393" s="220">
        <v>0</v>
      </c>
      <c r="P393" s="220">
        <f>O393*H393</f>
        <v>0</v>
      </c>
      <c r="Q393" s="220">
        <v>0</v>
      </c>
      <c r="R393" s="220">
        <f>Q393*H393</f>
        <v>0</v>
      </c>
      <c r="S393" s="220">
        <v>0</v>
      </c>
      <c r="T393" s="221">
        <f>S393*H393</f>
        <v>0</v>
      </c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R393" s="222" t="s">
        <v>659</v>
      </c>
      <c r="AT393" s="222" t="s">
        <v>461</v>
      </c>
      <c r="AU393" s="222" t="s">
        <v>88</v>
      </c>
      <c r="AY393" s="16" t="s">
        <v>187</v>
      </c>
      <c r="BE393" s="223">
        <f>IF(N393="základní",J393,0)</f>
        <v>5600</v>
      </c>
      <c r="BF393" s="223">
        <f>IF(N393="snížená",J393,0)</f>
        <v>0</v>
      </c>
      <c r="BG393" s="223">
        <f>IF(N393="zákl. přenesená",J393,0)</f>
        <v>0</v>
      </c>
      <c r="BH393" s="223">
        <f>IF(N393="sníž. přenesená",J393,0)</f>
        <v>0</v>
      </c>
      <c r="BI393" s="223">
        <f>IF(N393="nulová",J393,0)</f>
        <v>0</v>
      </c>
      <c r="BJ393" s="16" t="s">
        <v>86</v>
      </c>
      <c r="BK393" s="223">
        <f>ROUND(I393*H393,2)</f>
        <v>5600</v>
      </c>
      <c r="BL393" s="16" t="s">
        <v>370</v>
      </c>
      <c r="BM393" s="222" t="s">
        <v>1689</v>
      </c>
    </row>
    <row r="394" s="2" customFormat="1" ht="21.75" customHeight="1">
      <c r="A394" s="31"/>
      <c r="B394" s="32"/>
      <c r="C394" s="211" t="s">
        <v>1424</v>
      </c>
      <c r="D394" s="211" t="s">
        <v>188</v>
      </c>
      <c r="E394" s="212" t="s">
        <v>1690</v>
      </c>
      <c r="F394" s="213" t="s">
        <v>1691</v>
      </c>
      <c r="G394" s="214" t="s">
        <v>224</v>
      </c>
      <c r="H394" s="215">
        <v>0.085000000000000006</v>
      </c>
      <c r="I394" s="216">
        <v>650</v>
      </c>
      <c r="J394" s="216">
        <f>ROUND(I394*H394,2)</f>
        <v>55.25</v>
      </c>
      <c r="K394" s="217"/>
      <c r="L394" s="37"/>
      <c r="M394" s="218" t="s">
        <v>1</v>
      </c>
      <c r="N394" s="219" t="s">
        <v>43</v>
      </c>
      <c r="O394" s="220">
        <v>0</v>
      </c>
      <c r="P394" s="220">
        <f>O394*H394</f>
        <v>0</v>
      </c>
      <c r="Q394" s="220">
        <v>0</v>
      </c>
      <c r="R394" s="220">
        <f>Q394*H394</f>
        <v>0</v>
      </c>
      <c r="S394" s="220">
        <v>0</v>
      </c>
      <c r="T394" s="221">
        <f>S394*H394</f>
        <v>0</v>
      </c>
      <c r="U394" s="31"/>
      <c r="V394" s="31"/>
      <c r="W394" s="31"/>
      <c r="X394" s="31"/>
      <c r="Y394" s="31"/>
      <c r="Z394" s="31"/>
      <c r="AA394" s="31"/>
      <c r="AB394" s="31"/>
      <c r="AC394" s="31"/>
      <c r="AD394" s="31"/>
      <c r="AE394" s="31"/>
      <c r="AR394" s="222" t="s">
        <v>370</v>
      </c>
      <c r="AT394" s="222" t="s">
        <v>188</v>
      </c>
      <c r="AU394" s="222" t="s">
        <v>88</v>
      </c>
      <c r="AY394" s="16" t="s">
        <v>187</v>
      </c>
      <c r="BE394" s="223">
        <f>IF(N394="základní",J394,0)</f>
        <v>55.25</v>
      </c>
      <c r="BF394" s="223">
        <f>IF(N394="snížená",J394,0)</f>
        <v>0</v>
      </c>
      <c r="BG394" s="223">
        <f>IF(N394="zákl. přenesená",J394,0)</f>
        <v>0</v>
      </c>
      <c r="BH394" s="223">
        <f>IF(N394="sníž. přenesená",J394,0)</f>
        <v>0</v>
      </c>
      <c r="BI394" s="223">
        <f>IF(N394="nulová",J394,0)</f>
        <v>0</v>
      </c>
      <c r="BJ394" s="16" t="s">
        <v>86</v>
      </c>
      <c r="BK394" s="223">
        <f>ROUND(I394*H394,2)</f>
        <v>55.25</v>
      </c>
      <c r="BL394" s="16" t="s">
        <v>370</v>
      </c>
      <c r="BM394" s="222" t="s">
        <v>1692</v>
      </c>
    </row>
    <row r="395" s="11" customFormat="1" ht="22.8" customHeight="1">
      <c r="A395" s="11"/>
      <c r="B395" s="198"/>
      <c r="C395" s="199"/>
      <c r="D395" s="200" t="s">
        <v>77</v>
      </c>
      <c r="E395" s="251" t="s">
        <v>1693</v>
      </c>
      <c r="F395" s="251" t="s">
        <v>1694</v>
      </c>
      <c r="G395" s="199"/>
      <c r="H395" s="199"/>
      <c r="I395" s="199"/>
      <c r="J395" s="252">
        <f>BK395</f>
        <v>24830</v>
      </c>
      <c r="K395" s="199"/>
      <c r="L395" s="203"/>
      <c r="M395" s="204"/>
      <c r="N395" s="205"/>
      <c r="O395" s="205"/>
      <c r="P395" s="206">
        <f>SUM(P396:P406)</f>
        <v>0</v>
      </c>
      <c r="Q395" s="205"/>
      <c r="R395" s="206">
        <f>SUM(R396:R406)</f>
        <v>0</v>
      </c>
      <c r="S395" s="205"/>
      <c r="T395" s="207">
        <f>SUM(T396:T406)</f>
        <v>0</v>
      </c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R395" s="208" t="s">
        <v>88</v>
      </c>
      <c r="AT395" s="209" t="s">
        <v>77</v>
      </c>
      <c r="AU395" s="209" t="s">
        <v>86</v>
      </c>
      <c r="AY395" s="208" t="s">
        <v>187</v>
      </c>
      <c r="BK395" s="210">
        <f>SUM(BK396:BK406)</f>
        <v>24830</v>
      </c>
    </row>
    <row r="396" s="2" customFormat="1" ht="16.5" customHeight="1">
      <c r="A396" s="31"/>
      <c r="B396" s="32"/>
      <c r="C396" s="211" t="s">
        <v>1695</v>
      </c>
      <c r="D396" s="211" t="s">
        <v>188</v>
      </c>
      <c r="E396" s="212" t="s">
        <v>1696</v>
      </c>
      <c r="F396" s="213" t="s">
        <v>1697</v>
      </c>
      <c r="G396" s="214" t="s">
        <v>401</v>
      </c>
      <c r="H396" s="215">
        <v>9</v>
      </c>
      <c r="I396" s="216">
        <v>1210</v>
      </c>
      <c r="J396" s="216">
        <f>ROUND(I396*H396,2)</f>
        <v>10890</v>
      </c>
      <c r="K396" s="217"/>
      <c r="L396" s="37"/>
      <c r="M396" s="218" t="s">
        <v>1</v>
      </c>
      <c r="N396" s="219" t="s">
        <v>43</v>
      </c>
      <c r="O396" s="220">
        <v>0</v>
      </c>
      <c r="P396" s="220">
        <f>O396*H396</f>
        <v>0</v>
      </c>
      <c r="Q396" s="220">
        <v>0</v>
      </c>
      <c r="R396" s="220">
        <f>Q396*H396</f>
        <v>0</v>
      </c>
      <c r="S396" s="220">
        <v>0</v>
      </c>
      <c r="T396" s="221">
        <f>S396*H396</f>
        <v>0</v>
      </c>
      <c r="U396" s="31"/>
      <c r="V396" s="31"/>
      <c r="W396" s="31"/>
      <c r="X396" s="31"/>
      <c r="Y396" s="31"/>
      <c r="Z396" s="31"/>
      <c r="AA396" s="31"/>
      <c r="AB396" s="31"/>
      <c r="AC396" s="31"/>
      <c r="AD396" s="31"/>
      <c r="AE396" s="31"/>
      <c r="AR396" s="222" t="s">
        <v>370</v>
      </c>
      <c r="AT396" s="222" t="s">
        <v>188</v>
      </c>
      <c r="AU396" s="222" t="s">
        <v>88</v>
      </c>
      <c r="AY396" s="16" t="s">
        <v>187</v>
      </c>
      <c r="BE396" s="223">
        <f>IF(N396="základní",J396,0)</f>
        <v>10890</v>
      </c>
      <c r="BF396" s="223">
        <f>IF(N396="snížená",J396,0)</f>
        <v>0</v>
      </c>
      <c r="BG396" s="223">
        <f>IF(N396="zákl. přenesená",J396,0)</f>
        <v>0</v>
      </c>
      <c r="BH396" s="223">
        <f>IF(N396="sníž. přenesená",J396,0)</f>
        <v>0</v>
      </c>
      <c r="BI396" s="223">
        <f>IF(N396="nulová",J396,0)</f>
        <v>0</v>
      </c>
      <c r="BJ396" s="16" t="s">
        <v>86</v>
      </c>
      <c r="BK396" s="223">
        <f>ROUND(I396*H396,2)</f>
        <v>10890</v>
      </c>
      <c r="BL396" s="16" t="s">
        <v>370</v>
      </c>
      <c r="BM396" s="222" t="s">
        <v>1698</v>
      </c>
    </row>
    <row r="397" s="12" customFormat="1">
      <c r="A397" s="12"/>
      <c r="B397" s="232"/>
      <c r="C397" s="233"/>
      <c r="D397" s="224" t="s">
        <v>226</v>
      </c>
      <c r="E397" s="241" t="s">
        <v>1</v>
      </c>
      <c r="F397" s="234" t="s">
        <v>1699</v>
      </c>
      <c r="G397" s="233"/>
      <c r="H397" s="235">
        <v>9</v>
      </c>
      <c r="I397" s="233"/>
      <c r="J397" s="233"/>
      <c r="K397" s="233"/>
      <c r="L397" s="236"/>
      <c r="M397" s="237"/>
      <c r="N397" s="238"/>
      <c r="O397" s="238"/>
      <c r="P397" s="238"/>
      <c r="Q397" s="238"/>
      <c r="R397" s="238"/>
      <c r="S397" s="238"/>
      <c r="T397" s="239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T397" s="240" t="s">
        <v>226</v>
      </c>
      <c r="AU397" s="240" t="s">
        <v>88</v>
      </c>
      <c r="AV397" s="12" t="s">
        <v>88</v>
      </c>
      <c r="AW397" s="12" t="s">
        <v>32</v>
      </c>
      <c r="AX397" s="12" t="s">
        <v>78</v>
      </c>
      <c r="AY397" s="240" t="s">
        <v>187</v>
      </c>
    </row>
    <row r="398" s="14" customFormat="1">
      <c r="A398" s="14"/>
      <c r="B398" s="253"/>
      <c r="C398" s="254"/>
      <c r="D398" s="224" t="s">
        <v>226</v>
      </c>
      <c r="E398" s="255" t="s">
        <v>1</v>
      </c>
      <c r="F398" s="256" t="s">
        <v>328</v>
      </c>
      <c r="G398" s="254"/>
      <c r="H398" s="257">
        <v>9</v>
      </c>
      <c r="I398" s="254"/>
      <c r="J398" s="254"/>
      <c r="K398" s="254"/>
      <c r="L398" s="258"/>
      <c r="M398" s="259"/>
      <c r="N398" s="260"/>
      <c r="O398" s="260"/>
      <c r="P398" s="260"/>
      <c r="Q398" s="260"/>
      <c r="R398" s="260"/>
      <c r="S398" s="260"/>
      <c r="T398" s="261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62" t="s">
        <v>226</v>
      </c>
      <c r="AU398" s="262" t="s">
        <v>88</v>
      </c>
      <c r="AV398" s="14" t="s">
        <v>204</v>
      </c>
      <c r="AW398" s="14" t="s">
        <v>32</v>
      </c>
      <c r="AX398" s="14" t="s">
        <v>86</v>
      </c>
      <c r="AY398" s="262" t="s">
        <v>187</v>
      </c>
    </row>
    <row r="399" s="2" customFormat="1" ht="16.5" customHeight="1">
      <c r="A399" s="31"/>
      <c r="B399" s="32"/>
      <c r="C399" s="211" t="s">
        <v>1428</v>
      </c>
      <c r="D399" s="211" t="s">
        <v>188</v>
      </c>
      <c r="E399" s="212" t="s">
        <v>1700</v>
      </c>
      <c r="F399" s="213" t="s">
        <v>1701</v>
      </c>
      <c r="G399" s="214" t="s">
        <v>401</v>
      </c>
      <c r="H399" s="215">
        <v>1</v>
      </c>
      <c r="I399" s="216">
        <v>1230</v>
      </c>
      <c r="J399" s="216">
        <f>ROUND(I399*H399,2)</f>
        <v>1230</v>
      </c>
      <c r="K399" s="217"/>
      <c r="L399" s="37"/>
      <c r="M399" s="218" t="s">
        <v>1</v>
      </c>
      <c r="N399" s="219" t="s">
        <v>43</v>
      </c>
      <c r="O399" s="220">
        <v>0</v>
      </c>
      <c r="P399" s="220">
        <f>O399*H399</f>
        <v>0</v>
      </c>
      <c r="Q399" s="220">
        <v>0</v>
      </c>
      <c r="R399" s="220">
        <f>Q399*H399</f>
        <v>0</v>
      </c>
      <c r="S399" s="220">
        <v>0</v>
      </c>
      <c r="T399" s="221">
        <f>S399*H399</f>
        <v>0</v>
      </c>
      <c r="U399" s="31"/>
      <c r="V399" s="31"/>
      <c r="W399" s="31"/>
      <c r="X399" s="31"/>
      <c r="Y399" s="31"/>
      <c r="Z399" s="31"/>
      <c r="AA399" s="31"/>
      <c r="AB399" s="31"/>
      <c r="AC399" s="31"/>
      <c r="AD399" s="31"/>
      <c r="AE399" s="31"/>
      <c r="AR399" s="222" t="s">
        <v>370</v>
      </c>
      <c r="AT399" s="222" t="s">
        <v>188</v>
      </c>
      <c r="AU399" s="222" t="s">
        <v>88</v>
      </c>
      <c r="AY399" s="16" t="s">
        <v>187</v>
      </c>
      <c r="BE399" s="223">
        <f>IF(N399="základní",J399,0)</f>
        <v>1230</v>
      </c>
      <c r="BF399" s="223">
        <f>IF(N399="snížená",J399,0)</f>
        <v>0</v>
      </c>
      <c r="BG399" s="223">
        <f>IF(N399="zákl. přenesená",J399,0)</f>
        <v>0</v>
      </c>
      <c r="BH399" s="223">
        <f>IF(N399="sníž. přenesená",J399,0)</f>
        <v>0</v>
      </c>
      <c r="BI399" s="223">
        <f>IF(N399="nulová",J399,0)</f>
        <v>0</v>
      </c>
      <c r="BJ399" s="16" t="s">
        <v>86</v>
      </c>
      <c r="BK399" s="223">
        <f>ROUND(I399*H399,2)</f>
        <v>1230</v>
      </c>
      <c r="BL399" s="16" t="s">
        <v>370</v>
      </c>
      <c r="BM399" s="222" t="s">
        <v>1702</v>
      </c>
    </row>
    <row r="400" s="2" customFormat="1" ht="16.5" customHeight="1">
      <c r="A400" s="31"/>
      <c r="B400" s="32"/>
      <c r="C400" s="211" t="s">
        <v>1703</v>
      </c>
      <c r="D400" s="211" t="s">
        <v>188</v>
      </c>
      <c r="E400" s="212" t="s">
        <v>1704</v>
      </c>
      <c r="F400" s="213" t="s">
        <v>1705</v>
      </c>
      <c r="G400" s="214" t="s">
        <v>401</v>
      </c>
      <c r="H400" s="215">
        <v>1</v>
      </c>
      <c r="I400" s="216">
        <v>1250</v>
      </c>
      <c r="J400" s="216">
        <f>ROUND(I400*H400,2)</f>
        <v>1250</v>
      </c>
      <c r="K400" s="217"/>
      <c r="L400" s="37"/>
      <c r="M400" s="218" t="s">
        <v>1</v>
      </c>
      <c r="N400" s="219" t="s">
        <v>43</v>
      </c>
      <c r="O400" s="220">
        <v>0</v>
      </c>
      <c r="P400" s="220">
        <f>O400*H400</f>
        <v>0</v>
      </c>
      <c r="Q400" s="220">
        <v>0</v>
      </c>
      <c r="R400" s="220">
        <f>Q400*H400</f>
        <v>0</v>
      </c>
      <c r="S400" s="220">
        <v>0</v>
      </c>
      <c r="T400" s="221">
        <f>S400*H400</f>
        <v>0</v>
      </c>
      <c r="U400" s="31"/>
      <c r="V400" s="31"/>
      <c r="W400" s="31"/>
      <c r="X400" s="31"/>
      <c r="Y400" s="31"/>
      <c r="Z400" s="31"/>
      <c r="AA400" s="31"/>
      <c r="AB400" s="31"/>
      <c r="AC400" s="31"/>
      <c r="AD400" s="31"/>
      <c r="AE400" s="31"/>
      <c r="AR400" s="222" t="s">
        <v>370</v>
      </c>
      <c r="AT400" s="222" t="s">
        <v>188</v>
      </c>
      <c r="AU400" s="222" t="s">
        <v>88</v>
      </c>
      <c r="AY400" s="16" t="s">
        <v>187</v>
      </c>
      <c r="BE400" s="223">
        <f>IF(N400="základní",J400,0)</f>
        <v>1250</v>
      </c>
      <c r="BF400" s="223">
        <f>IF(N400="snížená",J400,0)</f>
        <v>0</v>
      </c>
      <c r="BG400" s="223">
        <f>IF(N400="zákl. přenesená",J400,0)</f>
        <v>0</v>
      </c>
      <c r="BH400" s="223">
        <f>IF(N400="sníž. přenesená",J400,0)</f>
        <v>0</v>
      </c>
      <c r="BI400" s="223">
        <f>IF(N400="nulová",J400,0)</f>
        <v>0</v>
      </c>
      <c r="BJ400" s="16" t="s">
        <v>86</v>
      </c>
      <c r="BK400" s="223">
        <f>ROUND(I400*H400,2)</f>
        <v>1250</v>
      </c>
      <c r="BL400" s="16" t="s">
        <v>370</v>
      </c>
      <c r="BM400" s="222" t="s">
        <v>1706</v>
      </c>
    </row>
    <row r="401" s="2" customFormat="1" ht="16.5" customHeight="1">
      <c r="A401" s="31"/>
      <c r="B401" s="32"/>
      <c r="C401" s="211" t="s">
        <v>1431</v>
      </c>
      <c r="D401" s="211" t="s">
        <v>188</v>
      </c>
      <c r="E401" s="212" t="s">
        <v>1707</v>
      </c>
      <c r="F401" s="213" t="s">
        <v>1708</v>
      </c>
      <c r="G401" s="214" t="s">
        <v>401</v>
      </c>
      <c r="H401" s="215">
        <v>2</v>
      </c>
      <c r="I401" s="216">
        <v>1350</v>
      </c>
      <c r="J401" s="216">
        <f>ROUND(I401*H401,2)</f>
        <v>2700</v>
      </c>
      <c r="K401" s="217"/>
      <c r="L401" s="37"/>
      <c r="M401" s="218" t="s">
        <v>1</v>
      </c>
      <c r="N401" s="219" t="s">
        <v>43</v>
      </c>
      <c r="O401" s="220">
        <v>0</v>
      </c>
      <c r="P401" s="220">
        <f>O401*H401</f>
        <v>0</v>
      </c>
      <c r="Q401" s="220">
        <v>0</v>
      </c>
      <c r="R401" s="220">
        <f>Q401*H401</f>
        <v>0</v>
      </c>
      <c r="S401" s="220">
        <v>0</v>
      </c>
      <c r="T401" s="221">
        <f>S401*H401</f>
        <v>0</v>
      </c>
      <c r="U401" s="31"/>
      <c r="V401" s="31"/>
      <c r="W401" s="31"/>
      <c r="X401" s="31"/>
      <c r="Y401" s="31"/>
      <c r="Z401" s="31"/>
      <c r="AA401" s="31"/>
      <c r="AB401" s="31"/>
      <c r="AC401" s="31"/>
      <c r="AD401" s="31"/>
      <c r="AE401" s="31"/>
      <c r="AR401" s="222" t="s">
        <v>370</v>
      </c>
      <c r="AT401" s="222" t="s">
        <v>188</v>
      </c>
      <c r="AU401" s="222" t="s">
        <v>88</v>
      </c>
      <c r="AY401" s="16" t="s">
        <v>187</v>
      </c>
      <c r="BE401" s="223">
        <f>IF(N401="základní",J401,0)</f>
        <v>2700</v>
      </c>
      <c r="BF401" s="223">
        <f>IF(N401="snížená",J401,0)</f>
        <v>0</v>
      </c>
      <c r="BG401" s="223">
        <f>IF(N401="zákl. přenesená",J401,0)</f>
        <v>0</v>
      </c>
      <c r="BH401" s="223">
        <f>IF(N401="sníž. přenesená",J401,0)</f>
        <v>0</v>
      </c>
      <c r="BI401" s="223">
        <f>IF(N401="nulová",J401,0)</f>
        <v>0</v>
      </c>
      <c r="BJ401" s="16" t="s">
        <v>86</v>
      </c>
      <c r="BK401" s="223">
        <f>ROUND(I401*H401,2)</f>
        <v>2700</v>
      </c>
      <c r="BL401" s="16" t="s">
        <v>370</v>
      </c>
      <c r="BM401" s="222" t="s">
        <v>1709</v>
      </c>
    </row>
    <row r="402" s="2" customFormat="1" ht="16.5" customHeight="1">
      <c r="A402" s="31"/>
      <c r="B402" s="32"/>
      <c r="C402" s="211" t="s">
        <v>1710</v>
      </c>
      <c r="D402" s="211" t="s">
        <v>188</v>
      </c>
      <c r="E402" s="212" t="s">
        <v>1711</v>
      </c>
      <c r="F402" s="213" t="s">
        <v>1712</v>
      </c>
      <c r="G402" s="214" t="s">
        <v>401</v>
      </c>
      <c r="H402" s="215">
        <v>6</v>
      </c>
      <c r="I402" s="216">
        <v>1460</v>
      </c>
      <c r="J402" s="216">
        <f>ROUND(I402*H402,2)</f>
        <v>8760</v>
      </c>
      <c r="K402" s="217"/>
      <c r="L402" s="37"/>
      <c r="M402" s="218" t="s">
        <v>1</v>
      </c>
      <c r="N402" s="219" t="s">
        <v>43</v>
      </c>
      <c r="O402" s="220">
        <v>0</v>
      </c>
      <c r="P402" s="220">
        <f>O402*H402</f>
        <v>0</v>
      </c>
      <c r="Q402" s="220">
        <v>0</v>
      </c>
      <c r="R402" s="220">
        <f>Q402*H402</f>
        <v>0</v>
      </c>
      <c r="S402" s="220">
        <v>0</v>
      </c>
      <c r="T402" s="221">
        <f>S402*H402</f>
        <v>0</v>
      </c>
      <c r="U402" s="31"/>
      <c r="V402" s="31"/>
      <c r="W402" s="31"/>
      <c r="X402" s="31"/>
      <c r="Y402" s="31"/>
      <c r="Z402" s="31"/>
      <c r="AA402" s="31"/>
      <c r="AB402" s="31"/>
      <c r="AC402" s="31"/>
      <c r="AD402" s="31"/>
      <c r="AE402" s="31"/>
      <c r="AR402" s="222" t="s">
        <v>370</v>
      </c>
      <c r="AT402" s="222" t="s">
        <v>188</v>
      </c>
      <c r="AU402" s="222" t="s">
        <v>88</v>
      </c>
      <c r="AY402" s="16" t="s">
        <v>187</v>
      </c>
      <c r="BE402" s="223">
        <f>IF(N402="základní",J402,0)</f>
        <v>8760</v>
      </c>
      <c r="BF402" s="223">
        <f>IF(N402="snížená",J402,0)</f>
        <v>0</v>
      </c>
      <c r="BG402" s="223">
        <f>IF(N402="zákl. přenesená",J402,0)</f>
        <v>0</v>
      </c>
      <c r="BH402" s="223">
        <f>IF(N402="sníž. přenesená",J402,0)</f>
        <v>0</v>
      </c>
      <c r="BI402" s="223">
        <f>IF(N402="nulová",J402,0)</f>
        <v>0</v>
      </c>
      <c r="BJ402" s="16" t="s">
        <v>86</v>
      </c>
      <c r="BK402" s="223">
        <f>ROUND(I402*H402,2)</f>
        <v>8760</v>
      </c>
      <c r="BL402" s="16" t="s">
        <v>370</v>
      </c>
      <c r="BM402" s="222" t="s">
        <v>1713</v>
      </c>
    </row>
    <row r="403" s="12" customFormat="1">
      <c r="A403" s="12"/>
      <c r="B403" s="232"/>
      <c r="C403" s="233"/>
      <c r="D403" s="224" t="s">
        <v>226</v>
      </c>
      <c r="E403" s="241" t="s">
        <v>1</v>
      </c>
      <c r="F403" s="234" t="s">
        <v>1714</v>
      </c>
      <c r="G403" s="233"/>
      <c r="H403" s="235">
        <v>1</v>
      </c>
      <c r="I403" s="233"/>
      <c r="J403" s="233"/>
      <c r="K403" s="233"/>
      <c r="L403" s="236"/>
      <c r="M403" s="237"/>
      <c r="N403" s="238"/>
      <c r="O403" s="238"/>
      <c r="P403" s="238"/>
      <c r="Q403" s="238"/>
      <c r="R403" s="238"/>
      <c r="S403" s="238"/>
      <c r="T403" s="239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T403" s="240" t="s">
        <v>226</v>
      </c>
      <c r="AU403" s="240" t="s">
        <v>88</v>
      </c>
      <c r="AV403" s="12" t="s">
        <v>88</v>
      </c>
      <c r="AW403" s="12" t="s">
        <v>32</v>
      </c>
      <c r="AX403" s="12" t="s">
        <v>78</v>
      </c>
      <c r="AY403" s="240" t="s">
        <v>187</v>
      </c>
    </row>
    <row r="404" s="12" customFormat="1">
      <c r="A404" s="12"/>
      <c r="B404" s="232"/>
      <c r="C404" s="233"/>
      <c r="D404" s="224" t="s">
        <v>226</v>
      </c>
      <c r="E404" s="241" t="s">
        <v>1</v>
      </c>
      <c r="F404" s="234" t="s">
        <v>1715</v>
      </c>
      <c r="G404" s="233"/>
      <c r="H404" s="235">
        <v>2</v>
      </c>
      <c r="I404" s="233"/>
      <c r="J404" s="233"/>
      <c r="K404" s="233"/>
      <c r="L404" s="236"/>
      <c r="M404" s="237"/>
      <c r="N404" s="238"/>
      <c r="O404" s="238"/>
      <c r="P404" s="238"/>
      <c r="Q404" s="238"/>
      <c r="R404" s="238"/>
      <c r="S404" s="238"/>
      <c r="T404" s="239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T404" s="240" t="s">
        <v>226</v>
      </c>
      <c r="AU404" s="240" t="s">
        <v>88</v>
      </c>
      <c r="AV404" s="12" t="s">
        <v>88</v>
      </c>
      <c r="AW404" s="12" t="s">
        <v>32</v>
      </c>
      <c r="AX404" s="12" t="s">
        <v>78</v>
      </c>
      <c r="AY404" s="240" t="s">
        <v>187</v>
      </c>
    </row>
    <row r="405" s="12" customFormat="1">
      <c r="A405" s="12"/>
      <c r="B405" s="232"/>
      <c r="C405" s="233"/>
      <c r="D405" s="224" t="s">
        <v>226</v>
      </c>
      <c r="E405" s="241" t="s">
        <v>1</v>
      </c>
      <c r="F405" s="234" t="s">
        <v>1716</v>
      </c>
      <c r="G405" s="233"/>
      <c r="H405" s="235">
        <v>3</v>
      </c>
      <c r="I405" s="233"/>
      <c r="J405" s="233"/>
      <c r="K405" s="233"/>
      <c r="L405" s="236"/>
      <c r="M405" s="237"/>
      <c r="N405" s="238"/>
      <c r="O405" s="238"/>
      <c r="P405" s="238"/>
      <c r="Q405" s="238"/>
      <c r="R405" s="238"/>
      <c r="S405" s="238"/>
      <c r="T405" s="239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T405" s="240" t="s">
        <v>226</v>
      </c>
      <c r="AU405" s="240" t="s">
        <v>88</v>
      </c>
      <c r="AV405" s="12" t="s">
        <v>88</v>
      </c>
      <c r="AW405" s="12" t="s">
        <v>32</v>
      </c>
      <c r="AX405" s="12" t="s">
        <v>78</v>
      </c>
      <c r="AY405" s="240" t="s">
        <v>187</v>
      </c>
    </row>
    <row r="406" s="14" customFormat="1">
      <c r="A406" s="14"/>
      <c r="B406" s="253"/>
      <c r="C406" s="254"/>
      <c r="D406" s="224" t="s">
        <v>226</v>
      </c>
      <c r="E406" s="255" t="s">
        <v>1</v>
      </c>
      <c r="F406" s="256" t="s">
        <v>328</v>
      </c>
      <c r="G406" s="254"/>
      <c r="H406" s="257">
        <v>6</v>
      </c>
      <c r="I406" s="254"/>
      <c r="J406" s="254"/>
      <c r="K406" s="254"/>
      <c r="L406" s="258"/>
      <c r="M406" s="259"/>
      <c r="N406" s="260"/>
      <c r="O406" s="260"/>
      <c r="P406" s="260"/>
      <c r="Q406" s="260"/>
      <c r="R406" s="260"/>
      <c r="S406" s="260"/>
      <c r="T406" s="261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62" t="s">
        <v>226</v>
      </c>
      <c r="AU406" s="262" t="s">
        <v>88</v>
      </c>
      <c r="AV406" s="14" t="s">
        <v>204</v>
      </c>
      <c r="AW406" s="14" t="s">
        <v>32</v>
      </c>
      <c r="AX406" s="14" t="s">
        <v>86</v>
      </c>
      <c r="AY406" s="262" t="s">
        <v>187</v>
      </c>
    </row>
    <row r="407" s="11" customFormat="1" ht="22.8" customHeight="1">
      <c r="A407" s="11"/>
      <c r="B407" s="198"/>
      <c r="C407" s="199"/>
      <c r="D407" s="200" t="s">
        <v>77</v>
      </c>
      <c r="E407" s="251" t="s">
        <v>1717</v>
      </c>
      <c r="F407" s="251" t="s">
        <v>1718</v>
      </c>
      <c r="G407" s="199"/>
      <c r="H407" s="199"/>
      <c r="I407" s="199"/>
      <c r="J407" s="252">
        <f>BK407</f>
        <v>6904</v>
      </c>
      <c r="K407" s="199"/>
      <c r="L407" s="203"/>
      <c r="M407" s="204"/>
      <c r="N407" s="205"/>
      <c r="O407" s="205"/>
      <c r="P407" s="206">
        <f>SUM(P408:P411)</f>
        <v>0</v>
      </c>
      <c r="Q407" s="205"/>
      <c r="R407" s="206">
        <f>SUM(R408:R411)</f>
        <v>0</v>
      </c>
      <c r="S407" s="205"/>
      <c r="T407" s="207">
        <f>SUM(T408:T411)</f>
        <v>0</v>
      </c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R407" s="208" t="s">
        <v>88</v>
      </c>
      <c r="AT407" s="209" t="s">
        <v>77</v>
      </c>
      <c r="AU407" s="209" t="s">
        <v>86</v>
      </c>
      <c r="AY407" s="208" t="s">
        <v>187</v>
      </c>
      <c r="BK407" s="210">
        <f>SUM(BK408:BK411)</f>
        <v>6904</v>
      </c>
    </row>
    <row r="408" s="2" customFormat="1" ht="16.5" customHeight="1">
      <c r="A408" s="31"/>
      <c r="B408" s="32"/>
      <c r="C408" s="211" t="s">
        <v>1435</v>
      </c>
      <c r="D408" s="211" t="s">
        <v>188</v>
      </c>
      <c r="E408" s="212" t="s">
        <v>1719</v>
      </c>
      <c r="F408" s="213" t="s">
        <v>1720</v>
      </c>
      <c r="G408" s="214" t="s">
        <v>401</v>
      </c>
      <c r="H408" s="215">
        <v>3</v>
      </c>
      <c r="I408" s="216">
        <v>1300</v>
      </c>
      <c r="J408" s="216">
        <f>ROUND(I408*H408,2)</f>
        <v>3900</v>
      </c>
      <c r="K408" s="217"/>
      <c r="L408" s="37"/>
      <c r="M408" s="218" t="s">
        <v>1</v>
      </c>
      <c r="N408" s="219" t="s">
        <v>43</v>
      </c>
      <c r="O408" s="220">
        <v>0</v>
      </c>
      <c r="P408" s="220">
        <f>O408*H408</f>
        <v>0</v>
      </c>
      <c r="Q408" s="220">
        <v>0</v>
      </c>
      <c r="R408" s="220">
        <f>Q408*H408</f>
        <v>0</v>
      </c>
      <c r="S408" s="220">
        <v>0</v>
      </c>
      <c r="T408" s="221">
        <f>S408*H408</f>
        <v>0</v>
      </c>
      <c r="U408" s="31"/>
      <c r="V408" s="31"/>
      <c r="W408" s="31"/>
      <c r="X408" s="31"/>
      <c r="Y408" s="31"/>
      <c r="Z408" s="31"/>
      <c r="AA408" s="31"/>
      <c r="AB408" s="31"/>
      <c r="AC408" s="31"/>
      <c r="AD408" s="31"/>
      <c r="AE408" s="31"/>
      <c r="AR408" s="222" t="s">
        <v>370</v>
      </c>
      <c r="AT408" s="222" t="s">
        <v>188</v>
      </c>
      <c r="AU408" s="222" t="s">
        <v>88</v>
      </c>
      <c r="AY408" s="16" t="s">
        <v>187</v>
      </c>
      <c r="BE408" s="223">
        <f>IF(N408="základní",J408,0)</f>
        <v>3900</v>
      </c>
      <c r="BF408" s="223">
        <f>IF(N408="snížená",J408,0)</f>
        <v>0</v>
      </c>
      <c r="BG408" s="223">
        <f>IF(N408="zákl. přenesená",J408,0)</f>
        <v>0</v>
      </c>
      <c r="BH408" s="223">
        <f>IF(N408="sníž. přenesená",J408,0)</f>
        <v>0</v>
      </c>
      <c r="BI408" s="223">
        <f>IF(N408="nulová",J408,0)</f>
        <v>0</v>
      </c>
      <c r="BJ408" s="16" t="s">
        <v>86</v>
      </c>
      <c r="BK408" s="223">
        <f>ROUND(I408*H408,2)</f>
        <v>3900</v>
      </c>
      <c r="BL408" s="16" t="s">
        <v>370</v>
      </c>
      <c r="BM408" s="222" t="s">
        <v>1721</v>
      </c>
    </row>
    <row r="409" s="2" customFormat="1" ht="16.5" customHeight="1">
      <c r="A409" s="31"/>
      <c r="B409" s="32"/>
      <c r="C409" s="211" t="s">
        <v>1722</v>
      </c>
      <c r="D409" s="211" t="s">
        <v>188</v>
      </c>
      <c r="E409" s="212" t="s">
        <v>1723</v>
      </c>
      <c r="F409" s="213" t="s">
        <v>1724</v>
      </c>
      <c r="G409" s="214" t="s">
        <v>401</v>
      </c>
      <c r="H409" s="215">
        <v>1</v>
      </c>
      <c r="I409" s="216">
        <v>1660</v>
      </c>
      <c r="J409" s="216">
        <f>ROUND(I409*H409,2)</f>
        <v>1660</v>
      </c>
      <c r="K409" s="217"/>
      <c r="L409" s="37"/>
      <c r="M409" s="218" t="s">
        <v>1</v>
      </c>
      <c r="N409" s="219" t="s">
        <v>43</v>
      </c>
      <c r="O409" s="220">
        <v>0</v>
      </c>
      <c r="P409" s="220">
        <f>O409*H409</f>
        <v>0</v>
      </c>
      <c r="Q409" s="220">
        <v>0</v>
      </c>
      <c r="R409" s="220">
        <f>Q409*H409</f>
        <v>0</v>
      </c>
      <c r="S409" s="220">
        <v>0</v>
      </c>
      <c r="T409" s="221">
        <f>S409*H409</f>
        <v>0</v>
      </c>
      <c r="U409" s="31"/>
      <c r="V409" s="31"/>
      <c r="W409" s="31"/>
      <c r="X409" s="31"/>
      <c r="Y409" s="31"/>
      <c r="Z409" s="31"/>
      <c r="AA409" s="31"/>
      <c r="AB409" s="31"/>
      <c r="AC409" s="31"/>
      <c r="AD409" s="31"/>
      <c r="AE409" s="31"/>
      <c r="AR409" s="222" t="s">
        <v>370</v>
      </c>
      <c r="AT409" s="222" t="s">
        <v>188</v>
      </c>
      <c r="AU409" s="222" t="s">
        <v>88</v>
      </c>
      <c r="AY409" s="16" t="s">
        <v>187</v>
      </c>
      <c r="BE409" s="223">
        <f>IF(N409="základní",J409,0)</f>
        <v>1660</v>
      </c>
      <c r="BF409" s="223">
        <f>IF(N409="snížená",J409,0)</f>
        <v>0</v>
      </c>
      <c r="BG409" s="223">
        <f>IF(N409="zákl. přenesená",J409,0)</f>
        <v>0</v>
      </c>
      <c r="BH409" s="223">
        <f>IF(N409="sníž. přenesená",J409,0)</f>
        <v>0</v>
      </c>
      <c r="BI409" s="223">
        <f>IF(N409="nulová",J409,0)</f>
        <v>0</v>
      </c>
      <c r="BJ409" s="16" t="s">
        <v>86</v>
      </c>
      <c r="BK409" s="223">
        <f>ROUND(I409*H409,2)</f>
        <v>1660</v>
      </c>
      <c r="BL409" s="16" t="s">
        <v>370</v>
      </c>
      <c r="BM409" s="222" t="s">
        <v>1725</v>
      </c>
    </row>
    <row r="410" s="2" customFormat="1" ht="21.75" customHeight="1">
      <c r="A410" s="31"/>
      <c r="B410" s="32"/>
      <c r="C410" s="211" t="s">
        <v>1438</v>
      </c>
      <c r="D410" s="211" t="s">
        <v>188</v>
      </c>
      <c r="E410" s="212" t="s">
        <v>1726</v>
      </c>
      <c r="F410" s="213" t="s">
        <v>1727</v>
      </c>
      <c r="G410" s="214" t="s">
        <v>401</v>
      </c>
      <c r="H410" s="215">
        <v>1</v>
      </c>
      <c r="I410" s="216">
        <v>477</v>
      </c>
      <c r="J410" s="216">
        <f>ROUND(I410*H410,2)</f>
        <v>477</v>
      </c>
      <c r="K410" s="217"/>
      <c r="L410" s="37"/>
      <c r="M410" s="218" t="s">
        <v>1</v>
      </c>
      <c r="N410" s="219" t="s">
        <v>43</v>
      </c>
      <c r="O410" s="220">
        <v>0</v>
      </c>
      <c r="P410" s="220">
        <f>O410*H410</f>
        <v>0</v>
      </c>
      <c r="Q410" s="220">
        <v>0</v>
      </c>
      <c r="R410" s="220">
        <f>Q410*H410</f>
        <v>0</v>
      </c>
      <c r="S410" s="220">
        <v>0</v>
      </c>
      <c r="T410" s="221">
        <f>S410*H410</f>
        <v>0</v>
      </c>
      <c r="U410" s="31"/>
      <c r="V410" s="31"/>
      <c r="W410" s="31"/>
      <c r="X410" s="31"/>
      <c r="Y410" s="31"/>
      <c r="Z410" s="31"/>
      <c r="AA410" s="31"/>
      <c r="AB410" s="31"/>
      <c r="AC410" s="31"/>
      <c r="AD410" s="31"/>
      <c r="AE410" s="31"/>
      <c r="AR410" s="222" t="s">
        <v>370</v>
      </c>
      <c r="AT410" s="222" t="s">
        <v>188</v>
      </c>
      <c r="AU410" s="222" t="s">
        <v>88</v>
      </c>
      <c r="AY410" s="16" t="s">
        <v>187</v>
      </c>
      <c r="BE410" s="223">
        <f>IF(N410="základní",J410,0)</f>
        <v>477</v>
      </c>
      <c r="BF410" s="223">
        <f>IF(N410="snížená",J410,0)</f>
        <v>0</v>
      </c>
      <c r="BG410" s="223">
        <f>IF(N410="zákl. přenesená",J410,0)</f>
        <v>0</v>
      </c>
      <c r="BH410" s="223">
        <f>IF(N410="sníž. přenesená",J410,0)</f>
        <v>0</v>
      </c>
      <c r="BI410" s="223">
        <f>IF(N410="nulová",J410,0)</f>
        <v>0</v>
      </c>
      <c r="BJ410" s="16" t="s">
        <v>86</v>
      </c>
      <c r="BK410" s="223">
        <f>ROUND(I410*H410,2)</f>
        <v>477</v>
      </c>
      <c r="BL410" s="16" t="s">
        <v>370</v>
      </c>
      <c r="BM410" s="222" t="s">
        <v>1728</v>
      </c>
    </row>
    <row r="411" s="2" customFormat="1" ht="16.5" customHeight="1">
      <c r="A411" s="31"/>
      <c r="B411" s="32"/>
      <c r="C411" s="211" t="s">
        <v>1729</v>
      </c>
      <c r="D411" s="211" t="s">
        <v>188</v>
      </c>
      <c r="E411" s="212" t="s">
        <v>1730</v>
      </c>
      <c r="F411" s="213" t="s">
        <v>1731</v>
      </c>
      <c r="G411" s="214" t="s">
        <v>401</v>
      </c>
      <c r="H411" s="215">
        <v>1</v>
      </c>
      <c r="I411" s="216">
        <v>867</v>
      </c>
      <c r="J411" s="216">
        <f>ROUND(I411*H411,2)</f>
        <v>867</v>
      </c>
      <c r="K411" s="217"/>
      <c r="L411" s="37"/>
      <c r="M411" s="228" t="s">
        <v>1</v>
      </c>
      <c r="N411" s="229" t="s">
        <v>43</v>
      </c>
      <c r="O411" s="230">
        <v>0</v>
      </c>
      <c r="P411" s="230">
        <f>O411*H411</f>
        <v>0</v>
      </c>
      <c r="Q411" s="230">
        <v>0</v>
      </c>
      <c r="R411" s="230">
        <f>Q411*H411</f>
        <v>0</v>
      </c>
      <c r="S411" s="230">
        <v>0</v>
      </c>
      <c r="T411" s="231">
        <f>S411*H411</f>
        <v>0</v>
      </c>
      <c r="U411" s="31"/>
      <c r="V411" s="31"/>
      <c r="W411" s="31"/>
      <c r="X411" s="31"/>
      <c r="Y411" s="31"/>
      <c r="Z411" s="31"/>
      <c r="AA411" s="31"/>
      <c r="AB411" s="31"/>
      <c r="AC411" s="31"/>
      <c r="AD411" s="31"/>
      <c r="AE411" s="31"/>
      <c r="AR411" s="222" t="s">
        <v>370</v>
      </c>
      <c r="AT411" s="222" t="s">
        <v>188</v>
      </c>
      <c r="AU411" s="222" t="s">
        <v>88</v>
      </c>
      <c r="AY411" s="16" t="s">
        <v>187</v>
      </c>
      <c r="BE411" s="223">
        <f>IF(N411="základní",J411,0)</f>
        <v>867</v>
      </c>
      <c r="BF411" s="223">
        <f>IF(N411="snížená",J411,0)</f>
        <v>0</v>
      </c>
      <c r="BG411" s="223">
        <f>IF(N411="zákl. přenesená",J411,0)</f>
        <v>0</v>
      </c>
      <c r="BH411" s="223">
        <f>IF(N411="sníž. přenesená",J411,0)</f>
        <v>0</v>
      </c>
      <c r="BI411" s="223">
        <f>IF(N411="nulová",J411,0)</f>
        <v>0</v>
      </c>
      <c r="BJ411" s="16" t="s">
        <v>86</v>
      </c>
      <c r="BK411" s="223">
        <f>ROUND(I411*H411,2)</f>
        <v>867</v>
      </c>
      <c r="BL411" s="16" t="s">
        <v>370</v>
      </c>
      <c r="BM411" s="222" t="s">
        <v>1732</v>
      </c>
    </row>
    <row r="412" s="2" customFormat="1" ht="6.96" customHeight="1">
      <c r="A412" s="31"/>
      <c r="B412" s="58"/>
      <c r="C412" s="59"/>
      <c r="D412" s="59"/>
      <c r="E412" s="59"/>
      <c r="F412" s="59"/>
      <c r="G412" s="59"/>
      <c r="H412" s="59"/>
      <c r="I412" s="59"/>
      <c r="J412" s="59"/>
      <c r="K412" s="59"/>
      <c r="L412" s="37"/>
      <c r="M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  <c r="AA412" s="31"/>
      <c r="AB412" s="31"/>
      <c r="AC412" s="31"/>
      <c r="AD412" s="31"/>
      <c r="AE412" s="31"/>
    </row>
  </sheetData>
  <sheetProtection sheet="1" autoFilter="0" formatColumns="0" formatRows="0" objects="1" scenarios="1" spinCount="100000" saltValue="v3dRdQz4BHyD6dnZ1xEek46O+Y1BJoiRxjTnCh55InU6kydZXav8yMlYdI0vxQj2ppTr2VtOC7fe4mIP+AZ0Eg==" hashValue="8+Ig5/2hn2lnxctENrPg/L/empfET69U+8DYrbb6Po4wwTktBMh3rrFLl94vwbwZiwoYC3CKHezcEvxGgaCAOg==" algorithmName="SHA-512" password="CC35"/>
  <autoFilter ref="C129:K411"/>
  <mergeCells count="8">
    <mergeCell ref="E7:H7"/>
    <mergeCell ref="E9:H9"/>
    <mergeCell ref="E27:H27"/>
    <mergeCell ref="E85:H85"/>
    <mergeCell ref="E87:H87"/>
    <mergeCell ref="E120:H120"/>
    <mergeCell ref="E122:H12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21"/>
    </row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135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19"/>
      <c r="AT3" s="16" t="s">
        <v>88</v>
      </c>
    </row>
    <row r="4" hidden="1" s="1" customFormat="1" ht="24.96" customHeight="1">
      <c r="B4" s="19"/>
      <c r="D4" s="140" t="s">
        <v>163</v>
      </c>
      <c r="L4" s="19"/>
      <c r="M4" s="141" t="s">
        <v>10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42" t="s">
        <v>14</v>
      </c>
      <c r="L6" s="19"/>
    </row>
    <row r="7" hidden="1" s="1" customFormat="1" ht="16.5" customHeight="1">
      <c r="B7" s="19"/>
      <c r="E7" s="143" t="str">
        <f>'Rekapitulace stavby'!K6</f>
        <v>Nový objekt tělocvičny, základní školy Roztoky - Žalov</v>
      </c>
      <c r="F7" s="142"/>
      <c r="G7" s="142"/>
      <c r="H7" s="142"/>
      <c r="L7" s="19"/>
    </row>
    <row r="8" hidden="1" s="2" customFormat="1" ht="12" customHeight="1">
      <c r="A8" s="31"/>
      <c r="B8" s="37"/>
      <c r="C8" s="31"/>
      <c r="D8" s="142" t="s">
        <v>164</v>
      </c>
      <c r="E8" s="31"/>
      <c r="F8" s="31"/>
      <c r="G8" s="31"/>
      <c r="H8" s="31"/>
      <c r="I8" s="31"/>
      <c r="J8" s="31"/>
      <c r="K8" s="31"/>
      <c r="L8" s="55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hidden="1" s="2" customFormat="1" ht="16.5" customHeight="1">
      <c r="A9" s="31"/>
      <c r="B9" s="37"/>
      <c r="C9" s="31"/>
      <c r="D9" s="31"/>
      <c r="E9" s="144" t="s">
        <v>1733</v>
      </c>
      <c r="F9" s="31"/>
      <c r="G9" s="31"/>
      <c r="H9" s="31"/>
      <c r="I9" s="31"/>
      <c r="J9" s="31"/>
      <c r="K9" s="31"/>
      <c r="L9" s="55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hidden="1" s="2" customFormat="1">
      <c r="A10" s="31"/>
      <c r="B10" s="37"/>
      <c r="C10" s="31"/>
      <c r="D10" s="31"/>
      <c r="E10" s="31"/>
      <c r="F10" s="31"/>
      <c r="G10" s="31"/>
      <c r="H10" s="31"/>
      <c r="I10" s="31"/>
      <c r="J10" s="31"/>
      <c r="K10" s="31"/>
      <c r="L10" s="55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hidden="1" s="2" customFormat="1" ht="12" customHeight="1">
      <c r="A11" s="31"/>
      <c r="B11" s="37"/>
      <c r="C11" s="31"/>
      <c r="D11" s="142" t="s">
        <v>16</v>
      </c>
      <c r="E11" s="31"/>
      <c r="F11" s="133" t="s">
        <v>1</v>
      </c>
      <c r="G11" s="31"/>
      <c r="H11" s="31"/>
      <c r="I11" s="142" t="s">
        <v>17</v>
      </c>
      <c r="J11" s="133" t="s">
        <v>1</v>
      </c>
      <c r="K11" s="31"/>
      <c r="L11" s="55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hidden="1" s="2" customFormat="1" ht="12" customHeight="1">
      <c r="A12" s="31"/>
      <c r="B12" s="37"/>
      <c r="C12" s="31"/>
      <c r="D12" s="142" t="s">
        <v>18</v>
      </c>
      <c r="E12" s="31"/>
      <c r="F12" s="133" t="s">
        <v>19</v>
      </c>
      <c r="G12" s="31"/>
      <c r="H12" s="31"/>
      <c r="I12" s="142" t="s">
        <v>20</v>
      </c>
      <c r="J12" s="145" t="str">
        <f>'Rekapitulace stavby'!AN8</f>
        <v>26. 3. 2021</v>
      </c>
      <c r="K12" s="31"/>
      <c r="L12" s="55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hidden="1" s="2" customFormat="1" ht="10.8" customHeight="1">
      <c r="A13" s="31"/>
      <c r="B13" s="37"/>
      <c r="C13" s="31"/>
      <c r="D13" s="31"/>
      <c r="E13" s="31"/>
      <c r="F13" s="31"/>
      <c r="G13" s="31"/>
      <c r="H13" s="31"/>
      <c r="I13" s="31"/>
      <c r="J13" s="31"/>
      <c r="K13" s="31"/>
      <c r="L13" s="55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hidden="1" s="2" customFormat="1" ht="12" customHeight="1">
      <c r="A14" s="31"/>
      <c r="B14" s="37"/>
      <c r="C14" s="31"/>
      <c r="D14" s="142" t="s">
        <v>22</v>
      </c>
      <c r="E14" s="31"/>
      <c r="F14" s="31"/>
      <c r="G14" s="31"/>
      <c r="H14" s="31"/>
      <c r="I14" s="142" t="s">
        <v>23</v>
      </c>
      <c r="J14" s="133" t="s">
        <v>24</v>
      </c>
      <c r="K14" s="31"/>
      <c r="L14" s="55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hidden="1" s="2" customFormat="1" ht="18" customHeight="1">
      <c r="A15" s="31"/>
      <c r="B15" s="37"/>
      <c r="C15" s="31"/>
      <c r="D15" s="31"/>
      <c r="E15" s="133" t="s">
        <v>25</v>
      </c>
      <c r="F15" s="31"/>
      <c r="G15" s="31"/>
      <c r="H15" s="31"/>
      <c r="I15" s="142" t="s">
        <v>26</v>
      </c>
      <c r="J15" s="133" t="s">
        <v>1</v>
      </c>
      <c r="K15" s="31"/>
      <c r="L15" s="55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hidden="1" s="2" customFormat="1" ht="6.96" customHeight="1">
      <c r="A16" s="31"/>
      <c r="B16" s="37"/>
      <c r="C16" s="31"/>
      <c r="D16" s="31"/>
      <c r="E16" s="31"/>
      <c r="F16" s="31"/>
      <c r="G16" s="31"/>
      <c r="H16" s="31"/>
      <c r="I16" s="31"/>
      <c r="J16" s="31"/>
      <c r="K16" s="31"/>
      <c r="L16" s="55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hidden="1" s="2" customFormat="1" ht="12" customHeight="1">
      <c r="A17" s="31"/>
      <c r="B17" s="37"/>
      <c r="C17" s="31"/>
      <c r="D17" s="142" t="s">
        <v>27</v>
      </c>
      <c r="E17" s="31"/>
      <c r="F17" s="31"/>
      <c r="G17" s="31"/>
      <c r="H17" s="31"/>
      <c r="I17" s="142" t="s">
        <v>23</v>
      </c>
      <c r="J17" s="133" t="s">
        <v>1</v>
      </c>
      <c r="K17" s="31"/>
      <c r="L17" s="55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hidden="1" s="2" customFormat="1" ht="18" customHeight="1">
      <c r="A18" s="31"/>
      <c r="B18" s="37"/>
      <c r="C18" s="31"/>
      <c r="D18" s="31"/>
      <c r="E18" s="133" t="s">
        <v>28</v>
      </c>
      <c r="F18" s="31"/>
      <c r="G18" s="31"/>
      <c r="H18" s="31"/>
      <c r="I18" s="142" t="s">
        <v>26</v>
      </c>
      <c r="J18" s="133" t="s">
        <v>1</v>
      </c>
      <c r="K18" s="31"/>
      <c r="L18" s="55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hidden="1" s="2" customFormat="1" ht="6.96" customHeight="1">
      <c r="A19" s="31"/>
      <c r="B19" s="37"/>
      <c r="C19" s="31"/>
      <c r="D19" s="31"/>
      <c r="E19" s="31"/>
      <c r="F19" s="31"/>
      <c r="G19" s="31"/>
      <c r="H19" s="31"/>
      <c r="I19" s="31"/>
      <c r="J19" s="31"/>
      <c r="K19" s="31"/>
      <c r="L19" s="55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hidden="1" s="2" customFormat="1" ht="12" customHeight="1">
      <c r="A20" s="31"/>
      <c r="B20" s="37"/>
      <c r="C20" s="31"/>
      <c r="D20" s="142" t="s">
        <v>29</v>
      </c>
      <c r="E20" s="31"/>
      <c r="F20" s="31"/>
      <c r="G20" s="31"/>
      <c r="H20" s="31"/>
      <c r="I20" s="142" t="s">
        <v>23</v>
      </c>
      <c r="J20" s="133" t="s">
        <v>30</v>
      </c>
      <c r="K20" s="31"/>
      <c r="L20" s="55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hidden="1" s="2" customFormat="1" ht="18" customHeight="1">
      <c r="A21" s="31"/>
      <c r="B21" s="37"/>
      <c r="C21" s="31"/>
      <c r="D21" s="31"/>
      <c r="E21" s="133" t="s">
        <v>31</v>
      </c>
      <c r="F21" s="31"/>
      <c r="G21" s="31"/>
      <c r="H21" s="31"/>
      <c r="I21" s="142" t="s">
        <v>26</v>
      </c>
      <c r="J21" s="133" t="s">
        <v>1</v>
      </c>
      <c r="K21" s="31"/>
      <c r="L21" s="55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hidden="1" s="2" customFormat="1" ht="6.96" customHeight="1">
      <c r="A22" s="31"/>
      <c r="B22" s="37"/>
      <c r="C22" s="31"/>
      <c r="D22" s="31"/>
      <c r="E22" s="31"/>
      <c r="F22" s="31"/>
      <c r="G22" s="31"/>
      <c r="H22" s="31"/>
      <c r="I22" s="31"/>
      <c r="J22" s="31"/>
      <c r="K22" s="31"/>
      <c r="L22" s="55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hidden="1" s="2" customFormat="1" ht="12" customHeight="1">
      <c r="A23" s="31"/>
      <c r="B23" s="37"/>
      <c r="C23" s="31"/>
      <c r="D23" s="142" t="s">
        <v>33</v>
      </c>
      <c r="E23" s="31"/>
      <c r="F23" s="31"/>
      <c r="G23" s="31"/>
      <c r="H23" s="31"/>
      <c r="I23" s="142" t="s">
        <v>23</v>
      </c>
      <c r="J23" s="133" t="s">
        <v>34</v>
      </c>
      <c r="K23" s="31"/>
      <c r="L23" s="55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hidden="1" s="2" customFormat="1" ht="18" customHeight="1">
      <c r="A24" s="31"/>
      <c r="B24" s="37"/>
      <c r="C24" s="31"/>
      <c r="D24" s="31"/>
      <c r="E24" s="133" t="s">
        <v>35</v>
      </c>
      <c r="F24" s="31"/>
      <c r="G24" s="31"/>
      <c r="H24" s="31"/>
      <c r="I24" s="142" t="s">
        <v>26</v>
      </c>
      <c r="J24" s="133" t="s">
        <v>1</v>
      </c>
      <c r="K24" s="31"/>
      <c r="L24" s="55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hidden="1" s="2" customFormat="1" ht="6.96" customHeight="1">
      <c r="A25" s="31"/>
      <c r="B25" s="37"/>
      <c r="C25" s="31"/>
      <c r="D25" s="31"/>
      <c r="E25" s="31"/>
      <c r="F25" s="31"/>
      <c r="G25" s="31"/>
      <c r="H25" s="31"/>
      <c r="I25" s="31"/>
      <c r="J25" s="31"/>
      <c r="K25" s="31"/>
      <c r="L25" s="55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hidden="1" s="2" customFormat="1" ht="12" customHeight="1">
      <c r="A26" s="31"/>
      <c r="B26" s="37"/>
      <c r="C26" s="31"/>
      <c r="D26" s="142" t="s">
        <v>36</v>
      </c>
      <c r="E26" s="31"/>
      <c r="F26" s="31"/>
      <c r="G26" s="31"/>
      <c r="H26" s="31"/>
      <c r="I26" s="31"/>
      <c r="J26" s="31"/>
      <c r="K26" s="31"/>
      <c r="L26" s="55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hidden="1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hidden="1" s="2" customFormat="1" ht="6.96" customHeight="1">
      <c r="A28" s="31"/>
      <c r="B28" s="37"/>
      <c r="C28" s="31"/>
      <c r="D28" s="31"/>
      <c r="E28" s="31"/>
      <c r="F28" s="31"/>
      <c r="G28" s="31"/>
      <c r="H28" s="31"/>
      <c r="I28" s="31"/>
      <c r="J28" s="31"/>
      <c r="K28" s="31"/>
      <c r="L28" s="55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hidden="1" s="2" customFormat="1" ht="6.96" customHeight="1">
      <c r="A29" s="31"/>
      <c r="B29" s="37"/>
      <c r="C29" s="31"/>
      <c r="D29" s="150"/>
      <c r="E29" s="150"/>
      <c r="F29" s="150"/>
      <c r="G29" s="150"/>
      <c r="H29" s="150"/>
      <c r="I29" s="150"/>
      <c r="J29" s="150"/>
      <c r="K29" s="150"/>
      <c r="L29" s="55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hidden="1" s="2" customFormat="1" ht="25.44" customHeight="1">
      <c r="A30" s="31"/>
      <c r="B30" s="37"/>
      <c r="C30" s="31"/>
      <c r="D30" s="151" t="s">
        <v>38</v>
      </c>
      <c r="E30" s="31"/>
      <c r="F30" s="31"/>
      <c r="G30" s="31"/>
      <c r="H30" s="31"/>
      <c r="I30" s="31"/>
      <c r="J30" s="152">
        <f>ROUND(J126, 2)</f>
        <v>2897842.1499999999</v>
      </c>
      <c r="K30" s="31"/>
      <c r="L30" s="55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hidden="1" s="2" customFormat="1" ht="6.96" customHeight="1">
      <c r="A31" s="31"/>
      <c r="B31" s="37"/>
      <c r="C31" s="31"/>
      <c r="D31" s="150"/>
      <c r="E31" s="150"/>
      <c r="F31" s="150"/>
      <c r="G31" s="150"/>
      <c r="H31" s="150"/>
      <c r="I31" s="150"/>
      <c r="J31" s="150"/>
      <c r="K31" s="150"/>
      <c r="L31" s="55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hidden="1" s="2" customFormat="1" ht="14.4" customHeight="1">
      <c r="A32" s="31"/>
      <c r="B32" s="37"/>
      <c r="C32" s="31"/>
      <c r="D32" s="31"/>
      <c r="E32" s="31"/>
      <c r="F32" s="153" t="s">
        <v>40</v>
      </c>
      <c r="G32" s="31"/>
      <c r="H32" s="31"/>
      <c r="I32" s="153" t="s">
        <v>39</v>
      </c>
      <c r="J32" s="153" t="s">
        <v>41</v>
      </c>
      <c r="K32" s="31"/>
      <c r="L32" s="55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hidden="1" s="2" customFormat="1" ht="14.4" customHeight="1">
      <c r="A33" s="31"/>
      <c r="B33" s="37"/>
      <c r="C33" s="31"/>
      <c r="D33" s="154" t="s">
        <v>42</v>
      </c>
      <c r="E33" s="142" t="s">
        <v>43</v>
      </c>
      <c r="F33" s="155">
        <f>ROUND((SUM(BE126:BE247)),  2)</f>
        <v>2897842.1499999999</v>
      </c>
      <c r="G33" s="31"/>
      <c r="H33" s="31"/>
      <c r="I33" s="156">
        <v>0.20999999999999999</v>
      </c>
      <c r="J33" s="155">
        <f>ROUND(((SUM(BE126:BE247))*I33),  2)</f>
        <v>608546.84999999998</v>
      </c>
      <c r="K33" s="31"/>
      <c r="L33" s="55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hidden="1" s="2" customFormat="1" ht="14.4" customHeight="1">
      <c r="A34" s="31"/>
      <c r="B34" s="37"/>
      <c r="C34" s="31"/>
      <c r="D34" s="31"/>
      <c r="E34" s="142" t="s">
        <v>44</v>
      </c>
      <c r="F34" s="155">
        <f>ROUND((SUM(BF126:BF247)),  2)</f>
        <v>0</v>
      </c>
      <c r="G34" s="31"/>
      <c r="H34" s="31"/>
      <c r="I34" s="156">
        <v>0.14999999999999999</v>
      </c>
      <c r="J34" s="155">
        <f>ROUND(((SUM(BF126:BF247))*I34),  2)</f>
        <v>0</v>
      </c>
      <c r="K34" s="31"/>
      <c r="L34" s="55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hidden="1" s="2" customFormat="1" ht="14.4" customHeight="1">
      <c r="A35" s="31"/>
      <c r="B35" s="37"/>
      <c r="C35" s="31"/>
      <c r="D35" s="31"/>
      <c r="E35" s="142" t="s">
        <v>45</v>
      </c>
      <c r="F35" s="155">
        <f>ROUND((SUM(BG126:BG247)),  2)</f>
        <v>0</v>
      </c>
      <c r="G35" s="31"/>
      <c r="H35" s="31"/>
      <c r="I35" s="156">
        <v>0.20999999999999999</v>
      </c>
      <c r="J35" s="155">
        <f>0</f>
        <v>0</v>
      </c>
      <c r="K35" s="31"/>
      <c r="L35" s="55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hidden="1" s="2" customFormat="1" ht="14.4" customHeight="1">
      <c r="A36" s="31"/>
      <c r="B36" s="37"/>
      <c r="C36" s="31"/>
      <c r="D36" s="31"/>
      <c r="E36" s="142" t="s">
        <v>46</v>
      </c>
      <c r="F36" s="155">
        <f>ROUND((SUM(BH126:BH247)),  2)</f>
        <v>0</v>
      </c>
      <c r="G36" s="31"/>
      <c r="H36" s="31"/>
      <c r="I36" s="156">
        <v>0.14999999999999999</v>
      </c>
      <c r="J36" s="155">
        <f>0</f>
        <v>0</v>
      </c>
      <c r="K36" s="31"/>
      <c r="L36" s="55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hidden="1" s="2" customFormat="1" ht="14.4" customHeight="1">
      <c r="A37" s="31"/>
      <c r="B37" s="37"/>
      <c r="C37" s="31"/>
      <c r="D37" s="31"/>
      <c r="E37" s="142" t="s">
        <v>47</v>
      </c>
      <c r="F37" s="155">
        <f>ROUND((SUM(BI126:BI247)),  2)</f>
        <v>0</v>
      </c>
      <c r="G37" s="31"/>
      <c r="H37" s="31"/>
      <c r="I37" s="156">
        <v>0</v>
      </c>
      <c r="J37" s="155">
        <f>0</f>
        <v>0</v>
      </c>
      <c r="K37" s="31"/>
      <c r="L37" s="55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hidden="1" s="2" customFormat="1" ht="6.96" customHeight="1">
      <c r="A38" s="31"/>
      <c r="B38" s="37"/>
      <c r="C38" s="31"/>
      <c r="D38" s="31"/>
      <c r="E38" s="31"/>
      <c r="F38" s="31"/>
      <c r="G38" s="31"/>
      <c r="H38" s="31"/>
      <c r="I38" s="31"/>
      <c r="J38" s="31"/>
      <c r="K38" s="31"/>
      <c r="L38" s="55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hidden="1" s="2" customFormat="1" ht="25.44" customHeight="1">
      <c r="A39" s="31"/>
      <c r="B39" s="37"/>
      <c r="C39" s="157"/>
      <c r="D39" s="158" t="s">
        <v>48</v>
      </c>
      <c r="E39" s="159"/>
      <c r="F39" s="159"/>
      <c r="G39" s="160" t="s">
        <v>49</v>
      </c>
      <c r="H39" s="161" t="s">
        <v>50</v>
      </c>
      <c r="I39" s="159"/>
      <c r="J39" s="162">
        <f>SUM(J30:J37)</f>
        <v>3506389</v>
      </c>
      <c r="K39" s="163"/>
      <c r="L39" s="55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hidden="1" s="2" customFormat="1" ht="14.4" customHeight="1">
      <c r="A40" s="31"/>
      <c r="B40" s="37"/>
      <c r="C40" s="31"/>
      <c r="D40" s="31"/>
      <c r="E40" s="31"/>
      <c r="F40" s="31"/>
      <c r="G40" s="31"/>
      <c r="H40" s="31"/>
      <c r="I40" s="31"/>
      <c r="J40" s="31"/>
      <c r="K40" s="31"/>
      <c r="L40" s="55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hidden="1" s="1" customFormat="1" ht="14.4" customHeight="1">
      <c r="B41" s="19"/>
      <c r="L41" s="19"/>
    </row>
    <row r="42" hidden="1" s="1" customFormat="1" ht="14.4" customHeight="1">
      <c r="B42" s="19"/>
      <c r="L42" s="19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55"/>
      <c r="D50" s="164" t="s">
        <v>51</v>
      </c>
      <c r="E50" s="165"/>
      <c r="F50" s="165"/>
      <c r="G50" s="164" t="s">
        <v>52</v>
      </c>
      <c r="H50" s="165"/>
      <c r="I50" s="165"/>
      <c r="J50" s="165"/>
      <c r="K50" s="165"/>
      <c r="L50" s="55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1"/>
      <c r="B61" s="37"/>
      <c r="C61" s="31"/>
      <c r="D61" s="166" t="s">
        <v>53</v>
      </c>
      <c r="E61" s="167"/>
      <c r="F61" s="168" t="s">
        <v>54</v>
      </c>
      <c r="G61" s="166" t="s">
        <v>53</v>
      </c>
      <c r="H61" s="167"/>
      <c r="I61" s="167"/>
      <c r="J61" s="169" t="s">
        <v>54</v>
      </c>
      <c r="K61" s="167"/>
      <c r="L61" s="55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1"/>
      <c r="B65" s="37"/>
      <c r="C65" s="31"/>
      <c r="D65" s="164" t="s">
        <v>55</v>
      </c>
      <c r="E65" s="170"/>
      <c r="F65" s="170"/>
      <c r="G65" s="164" t="s">
        <v>56</v>
      </c>
      <c r="H65" s="170"/>
      <c r="I65" s="170"/>
      <c r="J65" s="170"/>
      <c r="K65" s="170"/>
      <c r="L65" s="55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1"/>
      <c r="B76" s="37"/>
      <c r="C76" s="31"/>
      <c r="D76" s="166" t="s">
        <v>53</v>
      </c>
      <c r="E76" s="167"/>
      <c r="F76" s="168" t="s">
        <v>54</v>
      </c>
      <c r="G76" s="166" t="s">
        <v>53</v>
      </c>
      <c r="H76" s="167"/>
      <c r="I76" s="167"/>
      <c r="J76" s="169" t="s">
        <v>54</v>
      </c>
      <c r="K76" s="167"/>
      <c r="L76" s="55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hidden="1" s="2" customFormat="1" ht="14.4" customHeight="1">
      <c r="A77" s="31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55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78" hidden="1"/>
    <row r="79" hidden="1"/>
    <row r="80" hidden="1"/>
    <row r="81" s="2" customFormat="1" ht="6.96" customHeight="1">
      <c r="A81" s="31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55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="2" customFormat="1" ht="24.96" customHeight="1">
      <c r="A82" s="31"/>
      <c r="B82" s="32"/>
      <c r="C82" s="22" t="s">
        <v>166</v>
      </c>
      <c r="D82" s="33"/>
      <c r="E82" s="33"/>
      <c r="F82" s="33"/>
      <c r="G82" s="33"/>
      <c r="H82" s="33"/>
      <c r="I82" s="33"/>
      <c r="J82" s="33"/>
      <c r="K82" s="33"/>
      <c r="L82" s="55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="2" customFormat="1" ht="6.96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5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="2" customFormat="1" ht="12" customHeight="1">
      <c r="A84" s="31"/>
      <c r="B84" s="32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55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="2" customFormat="1" ht="16.5" customHeight="1">
      <c r="A85" s="31"/>
      <c r="B85" s="32"/>
      <c r="C85" s="33"/>
      <c r="D85" s="33"/>
      <c r="E85" s="175" t="str">
        <f>E7</f>
        <v>Nový objekt tělocvičny, základní školy Roztoky - Žalov</v>
      </c>
      <c r="F85" s="28"/>
      <c r="G85" s="28"/>
      <c r="H85" s="28"/>
      <c r="I85" s="33"/>
      <c r="J85" s="33"/>
      <c r="K85" s="33"/>
      <c r="L85" s="55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="2" customFormat="1" ht="12" customHeight="1">
      <c r="A86" s="31"/>
      <c r="B86" s="32"/>
      <c r="C86" s="28" t="s">
        <v>164</v>
      </c>
      <c r="D86" s="33"/>
      <c r="E86" s="33"/>
      <c r="F86" s="33"/>
      <c r="G86" s="33"/>
      <c r="H86" s="33"/>
      <c r="I86" s="33"/>
      <c r="J86" s="33"/>
      <c r="K86" s="33"/>
      <c r="L86" s="55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="2" customFormat="1" ht="16.5" customHeight="1">
      <c r="A87" s="31"/>
      <c r="B87" s="32"/>
      <c r="C87" s="33"/>
      <c r="D87" s="33"/>
      <c r="E87" s="68" t="str">
        <f>E9</f>
        <v>D.1.4b - VZT</v>
      </c>
      <c r="F87" s="33"/>
      <c r="G87" s="33"/>
      <c r="H87" s="33"/>
      <c r="I87" s="33"/>
      <c r="J87" s="33"/>
      <c r="K87" s="33"/>
      <c r="L87" s="55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="2" customFormat="1" ht="6.96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55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="2" customFormat="1" ht="12" customHeight="1">
      <c r="A89" s="31"/>
      <c r="B89" s="32"/>
      <c r="C89" s="28" t="s">
        <v>18</v>
      </c>
      <c r="D89" s="33"/>
      <c r="E89" s="33"/>
      <c r="F89" s="25" t="str">
        <f>F12</f>
        <v>parc.č. 2990/9, 2994/2, k.ú. Žalov</v>
      </c>
      <c r="G89" s="33"/>
      <c r="H89" s="33"/>
      <c r="I89" s="28" t="s">
        <v>20</v>
      </c>
      <c r="J89" s="71" t="str">
        <f>IF(J12="","",J12)</f>
        <v>26. 3. 2021</v>
      </c>
      <c r="K89" s="33"/>
      <c r="L89" s="55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="2" customFormat="1" ht="6.96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55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="2" customFormat="1" ht="40.05" customHeight="1">
      <c r="A91" s="31"/>
      <c r="B91" s="32"/>
      <c r="C91" s="28" t="s">
        <v>22</v>
      </c>
      <c r="D91" s="33"/>
      <c r="E91" s="33"/>
      <c r="F91" s="25" t="str">
        <f>E15</f>
        <v>Město Roztoky, nám. 5 května 2, Roztoky</v>
      </c>
      <c r="G91" s="33"/>
      <c r="H91" s="33"/>
      <c r="I91" s="28" t="s">
        <v>29</v>
      </c>
      <c r="J91" s="29" t="str">
        <f>E21</f>
        <v>B.B.D. s.r.o., Rokycanova 30, 130 00, Praha 3</v>
      </c>
      <c r="K91" s="33"/>
      <c r="L91" s="55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="2" customFormat="1" ht="40.05" customHeight="1">
      <c r="A92" s="31"/>
      <c r="B92" s="32"/>
      <c r="C92" s="28" t="s">
        <v>27</v>
      </c>
      <c r="D92" s="33"/>
      <c r="E92" s="33"/>
      <c r="F92" s="25" t="str">
        <f>IF(E18="","",E18)</f>
        <v>bude vybrán</v>
      </c>
      <c r="G92" s="33"/>
      <c r="H92" s="33"/>
      <c r="I92" s="28" t="s">
        <v>33</v>
      </c>
      <c r="J92" s="29" t="str">
        <f>E24</f>
        <v>NASTA GROUP s.r.o., Za Sokolovnou 92, Zdiby</v>
      </c>
      <c r="K92" s="33"/>
      <c r="L92" s="55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="2" customFormat="1" ht="10.32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55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="2" customFormat="1" ht="29.28" customHeight="1">
      <c r="A94" s="31"/>
      <c r="B94" s="32"/>
      <c r="C94" s="176" t="s">
        <v>167</v>
      </c>
      <c r="D94" s="177"/>
      <c r="E94" s="177"/>
      <c r="F94" s="177"/>
      <c r="G94" s="177"/>
      <c r="H94" s="177"/>
      <c r="I94" s="177"/>
      <c r="J94" s="178" t="s">
        <v>168</v>
      </c>
      <c r="K94" s="177"/>
      <c r="L94" s="55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="2" customFormat="1" ht="10.32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55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="2" customFormat="1" ht="22.8" customHeight="1">
      <c r="A96" s="31"/>
      <c r="B96" s="32"/>
      <c r="C96" s="179" t="s">
        <v>169</v>
      </c>
      <c r="D96" s="33"/>
      <c r="E96" s="33"/>
      <c r="F96" s="33"/>
      <c r="G96" s="33"/>
      <c r="H96" s="33"/>
      <c r="I96" s="33"/>
      <c r="J96" s="102">
        <f>J126</f>
        <v>2897842.1500000004</v>
      </c>
      <c r="K96" s="33"/>
      <c r="L96" s="55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170</v>
      </c>
    </row>
    <row r="97" s="9" customFormat="1" ht="24.96" customHeight="1">
      <c r="A97" s="9"/>
      <c r="B97" s="180"/>
      <c r="C97" s="181"/>
      <c r="D97" s="182" t="s">
        <v>1734</v>
      </c>
      <c r="E97" s="183"/>
      <c r="F97" s="183"/>
      <c r="G97" s="183"/>
      <c r="H97" s="183"/>
      <c r="I97" s="183"/>
      <c r="J97" s="184">
        <f>J127</f>
        <v>2897842.1500000004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3" customFormat="1" ht="19.92" customHeight="1">
      <c r="A98" s="13"/>
      <c r="B98" s="246"/>
      <c r="C98" s="125"/>
      <c r="D98" s="247" t="s">
        <v>1735</v>
      </c>
      <c r="E98" s="248"/>
      <c r="F98" s="248"/>
      <c r="G98" s="248"/>
      <c r="H98" s="248"/>
      <c r="I98" s="248"/>
      <c r="J98" s="249">
        <f>J129</f>
        <v>93951</v>
      </c>
      <c r="K98" s="125"/>
      <c r="L98" s="250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</row>
    <row r="99" s="13" customFormat="1" ht="19.92" customHeight="1">
      <c r="A99" s="13"/>
      <c r="B99" s="246"/>
      <c r="C99" s="125"/>
      <c r="D99" s="247" t="s">
        <v>1736</v>
      </c>
      <c r="E99" s="248"/>
      <c r="F99" s="248"/>
      <c r="G99" s="248"/>
      <c r="H99" s="248"/>
      <c r="I99" s="248"/>
      <c r="J99" s="249">
        <f>J139</f>
        <v>704457.75</v>
      </c>
      <c r="K99" s="125"/>
      <c r="L99" s="250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</row>
    <row r="100" s="13" customFormat="1" ht="19.92" customHeight="1">
      <c r="A100" s="13"/>
      <c r="B100" s="246"/>
      <c r="C100" s="125"/>
      <c r="D100" s="247" t="s">
        <v>1737</v>
      </c>
      <c r="E100" s="248"/>
      <c r="F100" s="248"/>
      <c r="G100" s="248"/>
      <c r="H100" s="248"/>
      <c r="I100" s="248"/>
      <c r="J100" s="249">
        <f>J162</f>
        <v>253538.85000000001</v>
      </c>
      <c r="K100" s="125"/>
      <c r="L100" s="250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</row>
    <row r="101" s="13" customFormat="1" ht="19.92" customHeight="1">
      <c r="A101" s="13"/>
      <c r="B101" s="246"/>
      <c r="C101" s="125"/>
      <c r="D101" s="247" t="s">
        <v>1738</v>
      </c>
      <c r="E101" s="248"/>
      <c r="F101" s="248"/>
      <c r="G101" s="248"/>
      <c r="H101" s="248"/>
      <c r="I101" s="248"/>
      <c r="J101" s="249">
        <f>J176</f>
        <v>561809</v>
      </c>
      <c r="K101" s="125"/>
      <c r="L101" s="250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</row>
    <row r="102" s="13" customFormat="1" ht="19.92" customHeight="1">
      <c r="A102" s="13"/>
      <c r="B102" s="246"/>
      <c r="C102" s="125"/>
      <c r="D102" s="247" t="s">
        <v>1739</v>
      </c>
      <c r="E102" s="248"/>
      <c r="F102" s="248"/>
      <c r="G102" s="248"/>
      <c r="H102" s="248"/>
      <c r="I102" s="248"/>
      <c r="J102" s="249">
        <f>J197</f>
        <v>347284.95000000001</v>
      </c>
      <c r="K102" s="125"/>
      <c r="L102" s="250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</row>
    <row r="103" s="13" customFormat="1" ht="19.92" customHeight="1">
      <c r="A103" s="13"/>
      <c r="B103" s="246"/>
      <c r="C103" s="125"/>
      <c r="D103" s="247" t="s">
        <v>1740</v>
      </c>
      <c r="E103" s="248"/>
      <c r="F103" s="248"/>
      <c r="G103" s="248"/>
      <c r="H103" s="248"/>
      <c r="I103" s="248"/>
      <c r="J103" s="249">
        <f>J210</f>
        <v>95143.600000000006</v>
      </c>
      <c r="K103" s="125"/>
      <c r="L103" s="250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</row>
    <row r="104" s="13" customFormat="1" ht="19.92" customHeight="1">
      <c r="A104" s="13"/>
      <c r="B104" s="246"/>
      <c r="C104" s="125"/>
      <c r="D104" s="247" t="s">
        <v>1741</v>
      </c>
      <c r="E104" s="248"/>
      <c r="F104" s="248"/>
      <c r="G104" s="248"/>
      <c r="H104" s="248"/>
      <c r="I104" s="248"/>
      <c r="J104" s="249">
        <f>J234</f>
        <v>11350</v>
      </c>
      <c r="K104" s="125"/>
      <c r="L104" s="250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</row>
    <row r="105" s="13" customFormat="1" ht="19.92" customHeight="1">
      <c r="A105" s="13"/>
      <c r="B105" s="246"/>
      <c r="C105" s="125"/>
      <c r="D105" s="247" t="s">
        <v>1742</v>
      </c>
      <c r="E105" s="248"/>
      <c r="F105" s="248"/>
      <c r="G105" s="248"/>
      <c r="H105" s="248"/>
      <c r="I105" s="248"/>
      <c r="J105" s="249">
        <f>J236</f>
        <v>127800</v>
      </c>
      <c r="K105" s="125"/>
      <c r="L105" s="250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</row>
    <row r="106" s="13" customFormat="1" ht="19.92" customHeight="1">
      <c r="A106" s="13"/>
      <c r="B106" s="246"/>
      <c r="C106" s="125"/>
      <c r="D106" s="247" t="s">
        <v>1743</v>
      </c>
      <c r="E106" s="248"/>
      <c r="F106" s="248"/>
      <c r="G106" s="248"/>
      <c r="H106" s="248"/>
      <c r="I106" s="248"/>
      <c r="J106" s="249">
        <f>J243</f>
        <v>702507</v>
      </c>
      <c r="K106" s="125"/>
      <c r="L106" s="250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</row>
    <row r="107" s="2" customFormat="1" ht="21.84" customHeight="1">
      <c r="A107" s="31"/>
      <c r="B107" s="32"/>
      <c r="C107" s="33"/>
      <c r="D107" s="33"/>
      <c r="E107" s="33"/>
      <c r="F107" s="33"/>
      <c r="G107" s="33"/>
      <c r="H107" s="33"/>
      <c r="I107" s="33"/>
      <c r="J107" s="33"/>
      <c r="K107" s="33"/>
      <c r="L107" s="55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="2" customFormat="1" ht="6.96" customHeight="1">
      <c r="A108" s="31"/>
      <c r="B108" s="58"/>
      <c r="C108" s="59"/>
      <c r="D108" s="59"/>
      <c r="E108" s="59"/>
      <c r="F108" s="59"/>
      <c r="G108" s="59"/>
      <c r="H108" s="59"/>
      <c r="I108" s="59"/>
      <c r="J108" s="59"/>
      <c r="K108" s="59"/>
      <c r="L108" s="55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12" s="2" customFormat="1" ht="6.96" customHeight="1">
      <c r="A112" s="31"/>
      <c r="B112" s="60"/>
      <c r="C112" s="61"/>
      <c r="D112" s="61"/>
      <c r="E112" s="61"/>
      <c r="F112" s="61"/>
      <c r="G112" s="61"/>
      <c r="H112" s="61"/>
      <c r="I112" s="61"/>
      <c r="J112" s="61"/>
      <c r="K112" s="61"/>
      <c r="L112" s="55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="2" customFormat="1" ht="24.96" customHeight="1">
      <c r="A113" s="31"/>
      <c r="B113" s="32"/>
      <c r="C113" s="22" t="s">
        <v>172</v>
      </c>
      <c r="D113" s="33"/>
      <c r="E113" s="33"/>
      <c r="F113" s="33"/>
      <c r="G113" s="33"/>
      <c r="H113" s="33"/>
      <c r="I113" s="33"/>
      <c r="J113" s="33"/>
      <c r="K113" s="33"/>
      <c r="L113" s="55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="2" customFormat="1" ht="6.96" customHeight="1">
      <c r="A114" s="31"/>
      <c r="B114" s="32"/>
      <c r="C114" s="33"/>
      <c r="D114" s="33"/>
      <c r="E114" s="33"/>
      <c r="F114" s="33"/>
      <c r="G114" s="33"/>
      <c r="H114" s="33"/>
      <c r="I114" s="33"/>
      <c r="J114" s="33"/>
      <c r="K114" s="33"/>
      <c r="L114" s="55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="2" customFormat="1" ht="12" customHeight="1">
      <c r="A115" s="31"/>
      <c r="B115" s="32"/>
      <c r="C115" s="28" t="s">
        <v>14</v>
      </c>
      <c r="D115" s="33"/>
      <c r="E115" s="33"/>
      <c r="F115" s="33"/>
      <c r="G115" s="33"/>
      <c r="H115" s="33"/>
      <c r="I115" s="33"/>
      <c r="J115" s="33"/>
      <c r="K115" s="33"/>
      <c r="L115" s="55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="2" customFormat="1" ht="16.5" customHeight="1">
      <c r="A116" s="31"/>
      <c r="B116" s="32"/>
      <c r="C116" s="33"/>
      <c r="D116" s="33"/>
      <c r="E116" s="175" t="str">
        <f>E7</f>
        <v>Nový objekt tělocvičny, základní školy Roztoky - Žalov</v>
      </c>
      <c r="F116" s="28"/>
      <c r="G116" s="28"/>
      <c r="H116" s="28"/>
      <c r="I116" s="33"/>
      <c r="J116" s="33"/>
      <c r="K116" s="33"/>
      <c r="L116" s="55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="2" customFormat="1" ht="12" customHeight="1">
      <c r="A117" s="31"/>
      <c r="B117" s="32"/>
      <c r="C117" s="28" t="s">
        <v>164</v>
      </c>
      <c r="D117" s="33"/>
      <c r="E117" s="33"/>
      <c r="F117" s="33"/>
      <c r="G117" s="33"/>
      <c r="H117" s="33"/>
      <c r="I117" s="33"/>
      <c r="J117" s="33"/>
      <c r="K117" s="33"/>
      <c r="L117" s="55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="2" customFormat="1" ht="16.5" customHeight="1">
      <c r="A118" s="31"/>
      <c r="B118" s="32"/>
      <c r="C118" s="33"/>
      <c r="D118" s="33"/>
      <c r="E118" s="68" t="str">
        <f>E9</f>
        <v>D.1.4b - VZT</v>
      </c>
      <c r="F118" s="33"/>
      <c r="G118" s="33"/>
      <c r="H118" s="33"/>
      <c r="I118" s="33"/>
      <c r="J118" s="33"/>
      <c r="K118" s="33"/>
      <c r="L118" s="55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="2" customFormat="1" ht="6.96" customHeight="1">
      <c r="A119" s="31"/>
      <c r="B119" s="32"/>
      <c r="C119" s="33"/>
      <c r="D119" s="33"/>
      <c r="E119" s="33"/>
      <c r="F119" s="33"/>
      <c r="G119" s="33"/>
      <c r="H119" s="33"/>
      <c r="I119" s="33"/>
      <c r="J119" s="33"/>
      <c r="K119" s="33"/>
      <c r="L119" s="55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="2" customFormat="1" ht="12" customHeight="1">
      <c r="A120" s="31"/>
      <c r="B120" s="32"/>
      <c r="C120" s="28" t="s">
        <v>18</v>
      </c>
      <c r="D120" s="33"/>
      <c r="E120" s="33"/>
      <c r="F120" s="25" t="str">
        <f>F12</f>
        <v>parc.č. 2990/9, 2994/2, k.ú. Žalov</v>
      </c>
      <c r="G120" s="33"/>
      <c r="H120" s="33"/>
      <c r="I120" s="28" t="s">
        <v>20</v>
      </c>
      <c r="J120" s="71" t="str">
        <f>IF(J12="","",J12)</f>
        <v>26. 3. 2021</v>
      </c>
      <c r="K120" s="33"/>
      <c r="L120" s="55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="2" customFormat="1" ht="6.96" customHeight="1">
      <c r="A121" s="31"/>
      <c r="B121" s="32"/>
      <c r="C121" s="33"/>
      <c r="D121" s="33"/>
      <c r="E121" s="33"/>
      <c r="F121" s="33"/>
      <c r="G121" s="33"/>
      <c r="H121" s="33"/>
      <c r="I121" s="33"/>
      <c r="J121" s="33"/>
      <c r="K121" s="33"/>
      <c r="L121" s="55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="2" customFormat="1" ht="40.05" customHeight="1">
      <c r="A122" s="31"/>
      <c r="B122" s="32"/>
      <c r="C122" s="28" t="s">
        <v>22</v>
      </c>
      <c r="D122" s="33"/>
      <c r="E122" s="33"/>
      <c r="F122" s="25" t="str">
        <f>E15</f>
        <v>Město Roztoky, nám. 5 května 2, Roztoky</v>
      </c>
      <c r="G122" s="33"/>
      <c r="H122" s="33"/>
      <c r="I122" s="28" t="s">
        <v>29</v>
      </c>
      <c r="J122" s="29" t="str">
        <f>E21</f>
        <v>B.B.D. s.r.o., Rokycanova 30, 130 00, Praha 3</v>
      </c>
      <c r="K122" s="33"/>
      <c r="L122" s="55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="2" customFormat="1" ht="40.05" customHeight="1">
      <c r="A123" s="31"/>
      <c r="B123" s="32"/>
      <c r="C123" s="28" t="s">
        <v>27</v>
      </c>
      <c r="D123" s="33"/>
      <c r="E123" s="33"/>
      <c r="F123" s="25" t="str">
        <f>IF(E18="","",E18)</f>
        <v>bude vybrán</v>
      </c>
      <c r="G123" s="33"/>
      <c r="H123" s="33"/>
      <c r="I123" s="28" t="s">
        <v>33</v>
      </c>
      <c r="J123" s="29" t="str">
        <f>E24</f>
        <v>NASTA GROUP s.r.o., Za Sokolovnou 92, Zdiby</v>
      </c>
      <c r="K123" s="33"/>
      <c r="L123" s="55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="2" customFormat="1" ht="10.32" customHeight="1">
      <c r="A124" s="31"/>
      <c r="B124" s="32"/>
      <c r="C124" s="33"/>
      <c r="D124" s="33"/>
      <c r="E124" s="33"/>
      <c r="F124" s="33"/>
      <c r="G124" s="33"/>
      <c r="H124" s="33"/>
      <c r="I124" s="33"/>
      <c r="J124" s="33"/>
      <c r="K124" s="33"/>
      <c r="L124" s="55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="10" customFormat="1" ht="29.28" customHeight="1">
      <c r="A125" s="186"/>
      <c r="B125" s="187"/>
      <c r="C125" s="188" t="s">
        <v>173</v>
      </c>
      <c r="D125" s="189" t="s">
        <v>63</v>
      </c>
      <c r="E125" s="189" t="s">
        <v>59</v>
      </c>
      <c r="F125" s="189" t="s">
        <v>60</v>
      </c>
      <c r="G125" s="189" t="s">
        <v>174</v>
      </c>
      <c r="H125" s="189" t="s">
        <v>175</v>
      </c>
      <c r="I125" s="189" t="s">
        <v>176</v>
      </c>
      <c r="J125" s="190" t="s">
        <v>168</v>
      </c>
      <c r="K125" s="191" t="s">
        <v>177</v>
      </c>
      <c r="L125" s="192"/>
      <c r="M125" s="92" t="s">
        <v>1</v>
      </c>
      <c r="N125" s="93" t="s">
        <v>42</v>
      </c>
      <c r="O125" s="93" t="s">
        <v>178</v>
      </c>
      <c r="P125" s="93" t="s">
        <v>179</v>
      </c>
      <c r="Q125" s="93" t="s">
        <v>180</v>
      </c>
      <c r="R125" s="93" t="s">
        <v>181</v>
      </c>
      <c r="S125" s="93" t="s">
        <v>182</v>
      </c>
      <c r="T125" s="94" t="s">
        <v>183</v>
      </c>
      <c r="U125" s="186"/>
      <c r="V125" s="186"/>
      <c r="W125" s="186"/>
      <c r="X125" s="186"/>
      <c r="Y125" s="186"/>
      <c r="Z125" s="186"/>
      <c r="AA125" s="186"/>
      <c r="AB125" s="186"/>
      <c r="AC125" s="186"/>
      <c r="AD125" s="186"/>
      <c r="AE125" s="186"/>
    </row>
    <row r="126" s="2" customFormat="1" ht="22.8" customHeight="1">
      <c r="A126" s="31"/>
      <c r="B126" s="32"/>
      <c r="C126" s="99" t="s">
        <v>184</v>
      </c>
      <c r="D126" s="33"/>
      <c r="E126" s="33"/>
      <c r="F126" s="33"/>
      <c r="G126" s="33"/>
      <c r="H126" s="33"/>
      <c r="I126" s="33"/>
      <c r="J126" s="193">
        <f>BK126</f>
        <v>2897842.1500000004</v>
      </c>
      <c r="K126" s="33"/>
      <c r="L126" s="37"/>
      <c r="M126" s="95"/>
      <c r="N126" s="194"/>
      <c r="O126" s="96"/>
      <c r="P126" s="195">
        <f>P127</f>
        <v>0</v>
      </c>
      <c r="Q126" s="96"/>
      <c r="R126" s="195">
        <f>R127</f>
        <v>0</v>
      </c>
      <c r="S126" s="96"/>
      <c r="T126" s="196">
        <f>T127</f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T126" s="16" t="s">
        <v>77</v>
      </c>
      <c r="AU126" s="16" t="s">
        <v>170</v>
      </c>
      <c r="BK126" s="197">
        <f>BK127</f>
        <v>2897842.1500000004</v>
      </c>
    </row>
    <row r="127" s="11" customFormat="1" ht="25.92" customHeight="1">
      <c r="A127" s="11"/>
      <c r="B127" s="198"/>
      <c r="C127" s="199"/>
      <c r="D127" s="200" t="s">
        <v>77</v>
      </c>
      <c r="E127" s="201" t="s">
        <v>134</v>
      </c>
      <c r="F127" s="201" t="s">
        <v>1744</v>
      </c>
      <c r="G127" s="199"/>
      <c r="H127" s="199"/>
      <c r="I127" s="199"/>
      <c r="J127" s="202">
        <f>BK127</f>
        <v>2897842.1500000004</v>
      </c>
      <c r="K127" s="199"/>
      <c r="L127" s="203"/>
      <c r="M127" s="204"/>
      <c r="N127" s="205"/>
      <c r="O127" s="205"/>
      <c r="P127" s="206">
        <f>P128+P129+P139+P162+P176+P197+P210+P234+P236+P243</f>
        <v>0</v>
      </c>
      <c r="Q127" s="205"/>
      <c r="R127" s="206">
        <f>R128+R129+R139+R162+R176+R197+R210+R234+R236+R243</f>
        <v>0</v>
      </c>
      <c r="S127" s="205"/>
      <c r="T127" s="207">
        <f>T128+T129+T139+T162+T176+T197+T210+T234+T236+T243</f>
        <v>0</v>
      </c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R127" s="208" t="s">
        <v>86</v>
      </c>
      <c r="AT127" s="209" t="s">
        <v>77</v>
      </c>
      <c r="AU127" s="209" t="s">
        <v>78</v>
      </c>
      <c r="AY127" s="208" t="s">
        <v>187</v>
      </c>
      <c r="BK127" s="210">
        <f>BK128+BK129+BK139+BK162+BK176+BK197+BK210+BK234+BK236+BK243</f>
        <v>2897842.1500000004</v>
      </c>
    </row>
    <row r="128" s="2" customFormat="1" ht="16.5" customHeight="1">
      <c r="A128" s="31"/>
      <c r="B128" s="32"/>
      <c r="C128" s="211" t="s">
        <v>86</v>
      </c>
      <c r="D128" s="211" t="s">
        <v>188</v>
      </c>
      <c r="E128" s="212" t="s">
        <v>1745</v>
      </c>
      <c r="F128" s="213" t="s">
        <v>1746</v>
      </c>
      <c r="G128" s="214" t="s">
        <v>1</v>
      </c>
      <c r="H128" s="215">
        <v>0</v>
      </c>
      <c r="I128" s="216">
        <v>0</v>
      </c>
      <c r="J128" s="216">
        <f>ROUND(I128*H128,2)</f>
        <v>0</v>
      </c>
      <c r="K128" s="217"/>
      <c r="L128" s="37"/>
      <c r="M128" s="218" t="s">
        <v>1</v>
      </c>
      <c r="N128" s="219" t="s">
        <v>43</v>
      </c>
      <c r="O128" s="220">
        <v>0</v>
      </c>
      <c r="P128" s="220">
        <f>O128*H128</f>
        <v>0</v>
      </c>
      <c r="Q128" s="220">
        <v>0</v>
      </c>
      <c r="R128" s="220">
        <f>Q128*H128</f>
        <v>0</v>
      </c>
      <c r="S128" s="220">
        <v>0</v>
      </c>
      <c r="T128" s="221">
        <f>S128*H128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222" t="s">
        <v>204</v>
      </c>
      <c r="AT128" s="222" t="s">
        <v>188</v>
      </c>
      <c r="AU128" s="222" t="s">
        <v>86</v>
      </c>
      <c r="AY128" s="16" t="s">
        <v>187</v>
      </c>
      <c r="BE128" s="223">
        <f>IF(N128="základní",J128,0)</f>
        <v>0</v>
      </c>
      <c r="BF128" s="223">
        <f>IF(N128="snížená",J128,0)</f>
        <v>0</v>
      </c>
      <c r="BG128" s="223">
        <f>IF(N128="zákl. přenesená",J128,0)</f>
        <v>0</v>
      </c>
      <c r="BH128" s="223">
        <f>IF(N128="sníž. přenesená",J128,0)</f>
        <v>0</v>
      </c>
      <c r="BI128" s="223">
        <f>IF(N128="nulová",J128,0)</f>
        <v>0</v>
      </c>
      <c r="BJ128" s="16" t="s">
        <v>86</v>
      </c>
      <c r="BK128" s="223">
        <f>ROUND(I128*H128,2)</f>
        <v>0</v>
      </c>
      <c r="BL128" s="16" t="s">
        <v>204</v>
      </c>
      <c r="BM128" s="222" t="s">
        <v>1747</v>
      </c>
    </row>
    <row r="129" s="11" customFormat="1" ht="22.8" customHeight="1">
      <c r="A129" s="11"/>
      <c r="B129" s="198"/>
      <c r="C129" s="199"/>
      <c r="D129" s="200" t="s">
        <v>77</v>
      </c>
      <c r="E129" s="251" t="s">
        <v>1748</v>
      </c>
      <c r="F129" s="251" t="s">
        <v>1749</v>
      </c>
      <c r="G129" s="199"/>
      <c r="H129" s="199"/>
      <c r="I129" s="199"/>
      <c r="J129" s="252">
        <f>BK129</f>
        <v>93951</v>
      </c>
      <c r="K129" s="199"/>
      <c r="L129" s="203"/>
      <c r="M129" s="204"/>
      <c r="N129" s="205"/>
      <c r="O129" s="205"/>
      <c r="P129" s="206">
        <f>SUM(P130:P138)</f>
        <v>0</v>
      </c>
      <c r="Q129" s="205"/>
      <c r="R129" s="206">
        <f>SUM(R130:R138)</f>
        <v>0</v>
      </c>
      <c r="S129" s="205"/>
      <c r="T129" s="207">
        <f>SUM(T130:T138)</f>
        <v>0</v>
      </c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R129" s="208" t="s">
        <v>86</v>
      </c>
      <c r="AT129" s="209" t="s">
        <v>77</v>
      </c>
      <c r="AU129" s="209" t="s">
        <v>86</v>
      </c>
      <c r="AY129" s="208" t="s">
        <v>187</v>
      </c>
      <c r="BK129" s="210">
        <f>SUM(BK130:BK138)</f>
        <v>93951</v>
      </c>
    </row>
    <row r="130" s="2" customFormat="1" ht="16.5" customHeight="1">
      <c r="A130" s="31"/>
      <c r="B130" s="32"/>
      <c r="C130" s="263" t="s">
        <v>88</v>
      </c>
      <c r="D130" s="263" t="s">
        <v>461</v>
      </c>
      <c r="E130" s="264" t="s">
        <v>1750</v>
      </c>
      <c r="F130" s="265" t="s">
        <v>1751</v>
      </c>
      <c r="G130" s="266" t="s">
        <v>1752</v>
      </c>
      <c r="H130" s="267">
        <v>2</v>
      </c>
      <c r="I130" s="268">
        <v>12730</v>
      </c>
      <c r="J130" s="268">
        <f>ROUND(I130*H130,2)</f>
        <v>25460</v>
      </c>
      <c r="K130" s="269"/>
      <c r="L130" s="270"/>
      <c r="M130" s="271" t="s">
        <v>1</v>
      </c>
      <c r="N130" s="272" t="s">
        <v>43</v>
      </c>
      <c r="O130" s="220">
        <v>0</v>
      </c>
      <c r="P130" s="220">
        <f>O130*H130</f>
        <v>0</v>
      </c>
      <c r="Q130" s="220">
        <v>0</v>
      </c>
      <c r="R130" s="220">
        <f>Q130*H130</f>
        <v>0</v>
      </c>
      <c r="S130" s="220">
        <v>0</v>
      </c>
      <c r="T130" s="221">
        <f>S130*H130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222" t="s">
        <v>332</v>
      </c>
      <c r="AT130" s="222" t="s">
        <v>461</v>
      </c>
      <c r="AU130" s="222" t="s">
        <v>88</v>
      </c>
      <c r="AY130" s="16" t="s">
        <v>187</v>
      </c>
      <c r="BE130" s="223">
        <f>IF(N130="základní",J130,0)</f>
        <v>25460</v>
      </c>
      <c r="BF130" s="223">
        <f>IF(N130="snížená",J130,0)</f>
        <v>0</v>
      </c>
      <c r="BG130" s="223">
        <f>IF(N130="zákl. přenesená",J130,0)</f>
        <v>0</v>
      </c>
      <c r="BH130" s="223">
        <f>IF(N130="sníž. přenesená",J130,0)</f>
        <v>0</v>
      </c>
      <c r="BI130" s="223">
        <f>IF(N130="nulová",J130,0)</f>
        <v>0</v>
      </c>
      <c r="BJ130" s="16" t="s">
        <v>86</v>
      </c>
      <c r="BK130" s="223">
        <f>ROUND(I130*H130,2)</f>
        <v>25460</v>
      </c>
      <c r="BL130" s="16" t="s">
        <v>204</v>
      </c>
      <c r="BM130" s="222" t="s">
        <v>204</v>
      </c>
    </row>
    <row r="131" s="2" customFormat="1" ht="21.75" customHeight="1">
      <c r="A131" s="31"/>
      <c r="B131" s="32"/>
      <c r="C131" s="263" t="s">
        <v>199</v>
      </c>
      <c r="D131" s="263" t="s">
        <v>461</v>
      </c>
      <c r="E131" s="264" t="s">
        <v>1753</v>
      </c>
      <c r="F131" s="265" t="s">
        <v>1754</v>
      </c>
      <c r="G131" s="266" t="s">
        <v>1752</v>
      </c>
      <c r="H131" s="267">
        <v>1</v>
      </c>
      <c r="I131" s="268">
        <v>5634</v>
      </c>
      <c r="J131" s="268">
        <f>ROUND(I131*H131,2)</f>
        <v>5634</v>
      </c>
      <c r="K131" s="269"/>
      <c r="L131" s="270"/>
      <c r="M131" s="271" t="s">
        <v>1</v>
      </c>
      <c r="N131" s="272" t="s">
        <v>43</v>
      </c>
      <c r="O131" s="220">
        <v>0</v>
      </c>
      <c r="P131" s="220">
        <f>O131*H131</f>
        <v>0</v>
      </c>
      <c r="Q131" s="220">
        <v>0</v>
      </c>
      <c r="R131" s="220">
        <f>Q131*H131</f>
        <v>0</v>
      </c>
      <c r="S131" s="220">
        <v>0</v>
      </c>
      <c r="T131" s="221">
        <f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222" t="s">
        <v>332</v>
      </c>
      <c r="AT131" s="222" t="s">
        <v>461</v>
      </c>
      <c r="AU131" s="222" t="s">
        <v>88</v>
      </c>
      <c r="AY131" s="16" t="s">
        <v>187</v>
      </c>
      <c r="BE131" s="223">
        <f>IF(N131="základní",J131,0)</f>
        <v>5634</v>
      </c>
      <c r="BF131" s="223">
        <f>IF(N131="snížená",J131,0)</f>
        <v>0</v>
      </c>
      <c r="BG131" s="223">
        <f>IF(N131="zákl. přenesená",J131,0)</f>
        <v>0</v>
      </c>
      <c r="BH131" s="223">
        <f>IF(N131="sníž. přenesená",J131,0)</f>
        <v>0</v>
      </c>
      <c r="BI131" s="223">
        <f>IF(N131="nulová",J131,0)</f>
        <v>0</v>
      </c>
      <c r="BJ131" s="16" t="s">
        <v>86</v>
      </c>
      <c r="BK131" s="223">
        <f>ROUND(I131*H131,2)</f>
        <v>5634</v>
      </c>
      <c r="BL131" s="16" t="s">
        <v>204</v>
      </c>
      <c r="BM131" s="222" t="s">
        <v>234</v>
      </c>
    </row>
    <row r="132" s="2" customFormat="1" ht="16.5" customHeight="1">
      <c r="A132" s="31"/>
      <c r="B132" s="32"/>
      <c r="C132" s="263" t="s">
        <v>204</v>
      </c>
      <c r="D132" s="263" t="s">
        <v>461</v>
      </c>
      <c r="E132" s="264" t="s">
        <v>1755</v>
      </c>
      <c r="F132" s="265" t="s">
        <v>1756</v>
      </c>
      <c r="G132" s="266" t="s">
        <v>1752</v>
      </c>
      <c r="H132" s="267">
        <v>1</v>
      </c>
      <c r="I132" s="268">
        <v>6660</v>
      </c>
      <c r="J132" s="268">
        <f>ROUND(I132*H132,2)</f>
        <v>6660</v>
      </c>
      <c r="K132" s="269"/>
      <c r="L132" s="270"/>
      <c r="M132" s="271" t="s">
        <v>1</v>
      </c>
      <c r="N132" s="272" t="s">
        <v>43</v>
      </c>
      <c r="O132" s="220">
        <v>0</v>
      </c>
      <c r="P132" s="220">
        <f>O132*H132</f>
        <v>0</v>
      </c>
      <c r="Q132" s="220">
        <v>0</v>
      </c>
      <c r="R132" s="220">
        <f>Q132*H132</f>
        <v>0</v>
      </c>
      <c r="S132" s="220">
        <v>0</v>
      </c>
      <c r="T132" s="221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222" t="s">
        <v>332</v>
      </c>
      <c r="AT132" s="222" t="s">
        <v>461</v>
      </c>
      <c r="AU132" s="222" t="s">
        <v>88</v>
      </c>
      <c r="AY132" s="16" t="s">
        <v>187</v>
      </c>
      <c r="BE132" s="223">
        <f>IF(N132="základní",J132,0)</f>
        <v>6660</v>
      </c>
      <c r="BF132" s="223">
        <f>IF(N132="snížená",J132,0)</f>
        <v>0</v>
      </c>
      <c r="BG132" s="223">
        <f>IF(N132="zákl. přenesená",J132,0)</f>
        <v>0</v>
      </c>
      <c r="BH132" s="223">
        <f>IF(N132="sníž. přenesená",J132,0)</f>
        <v>0</v>
      </c>
      <c r="BI132" s="223">
        <f>IF(N132="nulová",J132,0)</f>
        <v>0</v>
      </c>
      <c r="BJ132" s="16" t="s">
        <v>86</v>
      </c>
      <c r="BK132" s="223">
        <f>ROUND(I132*H132,2)</f>
        <v>6660</v>
      </c>
      <c r="BL132" s="16" t="s">
        <v>204</v>
      </c>
      <c r="BM132" s="222" t="s">
        <v>332</v>
      </c>
    </row>
    <row r="133" s="2" customFormat="1" ht="16.5" customHeight="1">
      <c r="A133" s="31"/>
      <c r="B133" s="32"/>
      <c r="C133" s="263" t="s">
        <v>186</v>
      </c>
      <c r="D133" s="263" t="s">
        <v>461</v>
      </c>
      <c r="E133" s="264" t="s">
        <v>1757</v>
      </c>
      <c r="F133" s="265" t="s">
        <v>1758</v>
      </c>
      <c r="G133" s="266" t="s">
        <v>1752</v>
      </c>
      <c r="H133" s="267">
        <v>1</v>
      </c>
      <c r="I133" s="268">
        <v>3567</v>
      </c>
      <c r="J133" s="268">
        <f>ROUND(I133*H133,2)</f>
        <v>3567</v>
      </c>
      <c r="K133" s="269"/>
      <c r="L133" s="270"/>
      <c r="M133" s="271" t="s">
        <v>1</v>
      </c>
      <c r="N133" s="272" t="s">
        <v>43</v>
      </c>
      <c r="O133" s="220">
        <v>0</v>
      </c>
      <c r="P133" s="220">
        <f>O133*H133</f>
        <v>0</v>
      </c>
      <c r="Q133" s="220">
        <v>0</v>
      </c>
      <c r="R133" s="220">
        <f>Q133*H133</f>
        <v>0</v>
      </c>
      <c r="S133" s="220">
        <v>0</v>
      </c>
      <c r="T133" s="221">
        <f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222" t="s">
        <v>332</v>
      </c>
      <c r="AT133" s="222" t="s">
        <v>461</v>
      </c>
      <c r="AU133" s="222" t="s">
        <v>88</v>
      </c>
      <c r="AY133" s="16" t="s">
        <v>187</v>
      </c>
      <c r="BE133" s="223">
        <f>IF(N133="základní",J133,0)</f>
        <v>3567</v>
      </c>
      <c r="BF133" s="223">
        <f>IF(N133="snížená",J133,0)</f>
        <v>0</v>
      </c>
      <c r="BG133" s="223">
        <f>IF(N133="zákl. přenesená",J133,0)</f>
        <v>0</v>
      </c>
      <c r="BH133" s="223">
        <f>IF(N133="sníž. přenesená",J133,0)</f>
        <v>0</v>
      </c>
      <c r="BI133" s="223">
        <f>IF(N133="nulová",J133,0)</f>
        <v>0</v>
      </c>
      <c r="BJ133" s="16" t="s">
        <v>86</v>
      </c>
      <c r="BK133" s="223">
        <f>ROUND(I133*H133,2)</f>
        <v>3567</v>
      </c>
      <c r="BL133" s="16" t="s">
        <v>204</v>
      </c>
      <c r="BM133" s="222" t="s">
        <v>341</v>
      </c>
    </row>
    <row r="134" s="2" customFormat="1" ht="21.75" customHeight="1">
      <c r="A134" s="31"/>
      <c r="B134" s="32"/>
      <c r="C134" s="263" t="s">
        <v>234</v>
      </c>
      <c r="D134" s="263" t="s">
        <v>461</v>
      </c>
      <c r="E134" s="264" t="s">
        <v>1759</v>
      </c>
      <c r="F134" s="265" t="s">
        <v>1760</v>
      </c>
      <c r="G134" s="266" t="s">
        <v>216</v>
      </c>
      <c r="H134" s="267">
        <v>31</v>
      </c>
      <c r="I134" s="268">
        <v>550</v>
      </c>
      <c r="J134" s="268">
        <f>ROUND(I134*H134,2)</f>
        <v>17050</v>
      </c>
      <c r="K134" s="269"/>
      <c r="L134" s="270"/>
      <c r="M134" s="271" t="s">
        <v>1</v>
      </c>
      <c r="N134" s="272" t="s">
        <v>43</v>
      </c>
      <c r="O134" s="220">
        <v>0</v>
      </c>
      <c r="P134" s="220">
        <f>O134*H134</f>
        <v>0</v>
      </c>
      <c r="Q134" s="220">
        <v>0</v>
      </c>
      <c r="R134" s="220">
        <f>Q134*H134</f>
        <v>0</v>
      </c>
      <c r="S134" s="220">
        <v>0</v>
      </c>
      <c r="T134" s="221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222" t="s">
        <v>332</v>
      </c>
      <c r="AT134" s="222" t="s">
        <v>461</v>
      </c>
      <c r="AU134" s="222" t="s">
        <v>88</v>
      </c>
      <c r="AY134" s="16" t="s">
        <v>187</v>
      </c>
      <c r="BE134" s="223">
        <f>IF(N134="základní",J134,0)</f>
        <v>17050</v>
      </c>
      <c r="BF134" s="223">
        <f>IF(N134="snížená",J134,0)</f>
        <v>0</v>
      </c>
      <c r="BG134" s="223">
        <f>IF(N134="zákl. přenesená",J134,0)</f>
        <v>0</v>
      </c>
      <c r="BH134" s="223">
        <f>IF(N134="sníž. přenesená",J134,0)</f>
        <v>0</v>
      </c>
      <c r="BI134" s="223">
        <f>IF(N134="nulová",J134,0)</f>
        <v>0</v>
      </c>
      <c r="BJ134" s="16" t="s">
        <v>86</v>
      </c>
      <c r="BK134" s="223">
        <f>ROUND(I134*H134,2)</f>
        <v>17050</v>
      </c>
      <c r="BL134" s="16" t="s">
        <v>204</v>
      </c>
      <c r="BM134" s="222" t="s">
        <v>354</v>
      </c>
    </row>
    <row r="135" s="2" customFormat="1" ht="16.5" customHeight="1">
      <c r="A135" s="31"/>
      <c r="B135" s="32"/>
      <c r="C135" s="263" t="s">
        <v>262</v>
      </c>
      <c r="D135" s="263" t="s">
        <v>461</v>
      </c>
      <c r="E135" s="264" t="s">
        <v>1761</v>
      </c>
      <c r="F135" s="265" t="s">
        <v>1762</v>
      </c>
      <c r="G135" s="266" t="s">
        <v>216</v>
      </c>
      <c r="H135" s="267">
        <v>28</v>
      </c>
      <c r="I135" s="268">
        <v>780</v>
      </c>
      <c r="J135" s="268">
        <f>ROUND(I135*H135,2)</f>
        <v>21840</v>
      </c>
      <c r="K135" s="269"/>
      <c r="L135" s="270"/>
      <c r="M135" s="271" t="s">
        <v>1</v>
      </c>
      <c r="N135" s="272" t="s">
        <v>43</v>
      </c>
      <c r="O135" s="220">
        <v>0</v>
      </c>
      <c r="P135" s="220">
        <f>O135*H135</f>
        <v>0</v>
      </c>
      <c r="Q135" s="220">
        <v>0</v>
      </c>
      <c r="R135" s="220">
        <f>Q135*H135</f>
        <v>0</v>
      </c>
      <c r="S135" s="220">
        <v>0</v>
      </c>
      <c r="T135" s="221">
        <f>S135*H135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222" t="s">
        <v>332</v>
      </c>
      <c r="AT135" s="222" t="s">
        <v>461</v>
      </c>
      <c r="AU135" s="222" t="s">
        <v>88</v>
      </c>
      <c r="AY135" s="16" t="s">
        <v>187</v>
      </c>
      <c r="BE135" s="223">
        <f>IF(N135="základní",J135,0)</f>
        <v>21840</v>
      </c>
      <c r="BF135" s="223">
        <f>IF(N135="snížená",J135,0)</f>
        <v>0</v>
      </c>
      <c r="BG135" s="223">
        <f>IF(N135="zákl. přenesená",J135,0)</f>
        <v>0</v>
      </c>
      <c r="BH135" s="223">
        <f>IF(N135="sníž. přenesená",J135,0)</f>
        <v>0</v>
      </c>
      <c r="BI135" s="223">
        <f>IF(N135="nulová",J135,0)</f>
        <v>0</v>
      </c>
      <c r="BJ135" s="16" t="s">
        <v>86</v>
      </c>
      <c r="BK135" s="223">
        <f>ROUND(I135*H135,2)</f>
        <v>21840</v>
      </c>
      <c r="BL135" s="16" t="s">
        <v>204</v>
      </c>
      <c r="BM135" s="222" t="s">
        <v>363</v>
      </c>
    </row>
    <row r="136" s="2" customFormat="1" ht="21.75" customHeight="1">
      <c r="A136" s="31"/>
      <c r="B136" s="32"/>
      <c r="C136" s="263" t="s">
        <v>332</v>
      </c>
      <c r="D136" s="263" t="s">
        <v>461</v>
      </c>
      <c r="E136" s="264" t="s">
        <v>1763</v>
      </c>
      <c r="F136" s="265" t="s">
        <v>1764</v>
      </c>
      <c r="G136" s="266" t="s">
        <v>216</v>
      </c>
      <c r="H136" s="267">
        <v>26</v>
      </c>
      <c r="I136" s="268">
        <v>280</v>
      </c>
      <c r="J136" s="268">
        <f>ROUND(I136*H136,2)</f>
        <v>7280</v>
      </c>
      <c r="K136" s="269"/>
      <c r="L136" s="270"/>
      <c r="M136" s="271" t="s">
        <v>1</v>
      </c>
      <c r="N136" s="272" t="s">
        <v>43</v>
      </c>
      <c r="O136" s="220">
        <v>0</v>
      </c>
      <c r="P136" s="220">
        <f>O136*H136</f>
        <v>0</v>
      </c>
      <c r="Q136" s="220">
        <v>0</v>
      </c>
      <c r="R136" s="220">
        <f>Q136*H136</f>
        <v>0</v>
      </c>
      <c r="S136" s="220">
        <v>0</v>
      </c>
      <c r="T136" s="221">
        <f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222" t="s">
        <v>332</v>
      </c>
      <c r="AT136" s="222" t="s">
        <v>461</v>
      </c>
      <c r="AU136" s="222" t="s">
        <v>88</v>
      </c>
      <c r="AY136" s="16" t="s">
        <v>187</v>
      </c>
      <c r="BE136" s="223">
        <f>IF(N136="základní",J136,0)</f>
        <v>7280</v>
      </c>
      <c r="BF136" s="223">
        <f>IF(N136="snížená",J136,0)</f>
        <v>0</v>
      </c>
      <c r="BG136" s="223">
        <f>IF(N136="zákl. přenesená",J136,0)</f>
        <v>0</v>
      </c>
      <c r="BH136" s="223">
        <f>IF(N136="sníž. přenesená",J136,0)</f>
        <v>0</v>
      </c>
      <c r="BI136" s="223">
        <f>IF(N136="nulová",J136,0)</f>
        <v>0</v>
      </c>
      <c r="BJ136" s="16" t="s">
        <v>86</v>
      </c>
      <c r="BK136" s="223">
        <f>ROUND(I136*H136,2)</f>
        <v>7280</v>
      </c>
      <c r="BL136" s="16" t="s">
        <v>204</v>
      </c>
      <c r="BM136" s="222" t="s">
        <v>370</v>
      </c>
    </row>
    <row r="137" s="2" customFormat="1" ht="21.75" customHeight="1">
      <c r="A137" s="31"/>
      <c r="B137" s="32"/>
      <c r="C137" s="263" t="s">
        <v>336</v>
      </c>
      <c r="D137" s="263" t="s">
        <v>461</v>
      </c>
      <c r="E137" s="264" t="s">
        <v>1765</v>
      </c>
      <c r="F137" s="265" t="s">
        <v>1766</v>
      </c>
      <c r="G137" s="266" t="s">
        <v>216</v>
      </c>
      <c r="H137" s="267">
        <v>3</v>
      </c>
      <c r="I137" s="268">
        <v>660</v>
      </c>
      <c r="J137" s="268">
        <f>ROUND(I137*H137,2)</f>
        <v>1980</v>
      </c>
      <c r="K137" s="269"/>
      <c r="L137" s="270"/>
      <c r="M137" s="271" t="s">
        <v>1</v>
      </c>
      <c r="N137" s="272" t="s">
        <v>43</v>
      </c>
      <c r="O137" s="220">
        <v>0</v>
      </c>
      <c r="P137" s="220">
        <f>O137*H137</f>
        <v>0</v>
      </c>
      <c r="Q137" s="220">
        <v>0</v>
      </c>
      <c r="R137" s="220">
        <f>Q137*H137</f>
        <v>0</v>
      </c>
      <c r="S137" s="220">
        <v>0</v>
      </c>
      <c r="T137" s="221">
        <f>S137*H137</f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222" t="s">
        <v>332</v>
      </c>
      <c r="AT137" s="222" t="s">
        <v>461</v>
      </c>
      <c r="AU137" s="222" t="s">
        <v>88</v>
      </c>
      <c r="AY137" s="16" t="s">
        <v>187</v>
      </c>
      <c r="BE137" s="223">
        <f>IF(N137="základní",J137,0)</f>
        <v>1980</v>
      </c>
      <c r="BF137" s="223">
        <f>IF(N137="snížená",J137,0)</f>
        <v>0</v>
      </c>
      <c r="BG137" s="223">
        <f>IF(N137="zákl. přenesená",J137,0)</f>
        <v>0</v>
      </c>
      <c r="BH137" s="223">
        <f>IF(N137="sníž. přenesená",J137,0)</f>
        <v>0</v>
      </c>
      <c r="BI137" s="223">
        <f>IF(N137="nulová",J137,0)</f>
        <v>0</v>
      </c>
      <c r="BJ137" s="16" t="s">
        <v>86</v>
      </c>
      <c r="BK137" s="223">
        <f>ROUND(I137*H137,2)</f>
        <v>1980</v>
      </c>
      <c r="BL137" s="16" t="s">
        <v>204</v>
      </c>
      <c r="BM137" s="222" t="s">
        <v>381</v>
      </c>
    </row>
    <row r="138" s="2" customFormat="1" ht="21.75" customHeight="1">
      <c r="A138" s="31"/>
      <c r="B138" s="32"/>
      <c r="C138" s="263" t="s">
        <v>341</v>
      </c>
      <c r="D138" s="263" t="s">
        <v>461</v>
      </c>
      <c r="E138" s="264" t="s">
        <v>1767</v>
      </c>
      <c r="F138" s="265" t="s">
        <v>1768</v>
      </c>
      <c r="G138" s="266" t="s">
        <v>216</v>
      </c>
      <c r="H138" s="267">
        <v>16</v>
      </c>
      <c r="I138" s="268">
        <v>280</v>
      </c>
      <c r="J138" s="268">
        <f>ROUND(I138*H138,2)</f>
        <v>4480</v>
      </c>
      <c r="K138" s="269"/>
      <c r="L138" s="270"/>
      <c r="M138" s="271" t="s">
        <v>1</v>
      </c>
      <c r="N138" s="272" t="s">
        <v>43</v>
      </c>
      <c r="O138" s="220">
        <v>0</v>
      </c>
      <c r="P138" s="220">
        <f>O138*H138</f>
        <v>0</v>
      </c>
      <c r="Q138" s="220">
        <v>0</v>
      </c>
      <c r="R138" s="220">
        <f>Q138*H138</f>
        <v>0</v>
      </c>
      <c r="S138" s="220">
        <v>0</v>
      </c>
      <c r="T138" s="221">
        <f>S138*H138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222" t="s">
        <v>332</v>
      </c>
      <c r="AT138" s="222" t="s">
        <v>461</v>
      </c>
      <c r="AU138" s="222" t="s">
        <v>88</v>
      </c>
      <c r="AY138" s="16" t="s">
        <v>187</v>
      </c>
      <c r="BE138" s="223">
        <f>IF(N138="základní",J138,0)</f>
        <v>4480</v>
      </c>
      <c r="BF138" s="223">
        <f>IF(N138="snížená",J138,0)</f>
        <v>0</v>
      </c>
      <c r="BG138" s="223">
        <f>IF(N138="zákl. přenesená",J138,0)</f>
        <v>0</v>
      </c>
      <c r="BH138" s="223">
        <f>IF(N138="sníž. přenesená",J138,0)</f>
        <v>0</v>
      </c>
      <c r="BI138" s="223">
        <f>IF(N138="nulová",J138,0)</f>
        <v>0</v>
      </c>
      <c r="BJ138" s="16" t="s">
        <v>86</v>
      </c>
      <c r="BK138" s="223">
        <f>ROUND(I138*H138,2)</f>
        <v>4480</v>
      </c>
      <c r="BL138" s="16" t="s">
        <v>204</v>
      </c>
      <c r="BM138" s="222" t="s">
        <v>389</v>
      </c>
    </row>
    <row r="139" s="11" customFormat="1" ht="22.8" customHeight="1">
      <c r="A139" s="11"/>
      <c r="B139" s="198"/>
      <c r="C139" s="199"/>
      <c r="D139" s="200" t="s">
        <v>77</v>
      </c>
      <c r="E139" s="251" t="s">
        <v>1769</v>
      </c>
      <c r="F139" s="251" t="s">
        <v>1770</v>
      </c>
      <c r="G139" s="199"/>
      <c r="H139" s="199"/>
      <c r="I139" s="199"/>
      <c r="J139" s="252">
        <f>BK139</f>
        <v>704457.75</v>
      </c>
      <c r="K139" s="199"/>
      <c r="L139" s="203"/>
      <c r="M139" s="204"/>
      <c r="N139" s="205"/>
      <c r="O139" s="205"/>
      <c r="P139" s="206">
        <f>SUM(P140:P161)</f>
        <v>0</v>
      </c>
      <c r="Q139" s="205"/>
      <c r="R139" s="206">
        <f>SUM(R140:R161)</f>
        <v>0</v>
      </c>
      <c r="S139" s="205"/>
      <c r="T139" s="207">
        <f>SUM(T140:T161)</f>
        <v>0</v>
      </c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R139" s="208" t="s">
        <v>86</v>
      </c>
      <c r="AT139" s="209" t="s">
        <v>77</v>
      </c>
      <c r="AU139" s="209" t="s">
        <v>86</v>
      </c>
      <c r="AY139" s="208" t="s">
        <v>187</v>
      </c>
      <c r="BK139" s="210">
        <f>SUM(BK140:BK161)</f>
        <v>704457.75</v>
      </c>
    </row>
    <row r="140" s="2" customFormat="1" ht="33" customHeight="1">
      <c r="A140" s="31"/>
      <c r="B140" s="32"/>
      <c r="C140" s="263" t="s">
        <v>349</v>
      </c>
      <c r="D140" s="263" t="s">
        <v>461</v>
      </c>
      <c r="E140" s="264" t="s">
        <v>1771</v>
      </c>
      <c r="F140" s="265" t="s">
        <v>1772</v>
      </c>
      <c r="G140" s="266" t="s">
        <v>422</v>
      </c>
      <c r="H140" s="267">
        <v>1</v>
      </c>
      <c r="I140" s="268">
        <v>375890</v>
      </c>
      <c r="J140" s="268">
        <f>ROUND(I140*H140,2)</f>
        <v>375890</v>
      </c>
      <c r="K140" s="269"/>
      <c r="L140" s="270"/>
      <c r="M140" s="271" t="s">
        <v>1</v>
      </c>
      <c r="N140" s="272" t="s">
        <v>43</v>
      </c>
      <c r="O140" s="220">
        <v>0</v>
      </c>
      <c r="P140" s="220">
        <f>O140*H140</f>
        <v>0</v>
      </c>
      <c r="Q140" s="220">
        <v>0</v>
      </c>
      <c r="R140" s="220">
        <f>Q140*H140</f>
        <v>0</v>
      </c>
      <c r="S140" s="220">
        <v>0</v>
      </c>
      <c r="T140" s="221">
        <f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22" t="s">
        <v>332</v>
      </c>
      <c r="AT140" s="222" t="s">
        <v>461</v>
      </c>
      <c r="AU140" s="222" t="s">
        <v>88</v>
      </c>
      <c r="AY140" s="16" t="s">
        <v>187</v>
      </c>
      <c r="BE140" s="223">
        <f>IF(N140="základní",J140,0)</f>
        <v>375890</v>
      </c>
      <c r="BF140" s="223">
        <f>IF(N140="snížená",J140,0)</f>
        <v>0</v>
      </c>
      <c r="BG140" s="223">
        <f>IF(N140="zákl. přenesená",J140,0)</f>
        <v>0</v>
      </c>
      <c r="BH140" s="223">
        <f>IF(N140="sníž. přenesená",J140,0)</f>
        <v>0</v>
      </c>
      <c r="BI140" s="223">
        <f>IF(N140="nulová",J140,0)</f>
        <v>0</v>
      </c>
      <c r="BJ140" s="16" t="s">
        <v>86</v>
      </c>
      <c r="BK140" s="223">
        <f>ROUND(I140*H140,2)</f>
        <v>375890</v>
      </c>
      <c r="BL140" s="16" t="s">
        <v>204</v>
      </c>
      <c r="BM140" s="222" t="s">
        <v>393</v>
      </c>
    </row>
    <row r="141" s="2" customFormat="1" ht="16.5" customHeight="1">
      <c r="A141" s="31"/>
      <c r="B141" s="32"/>
      <c r="C141" s="263" t="s">
        <v>354</v>
      </c>
      <c r="D141" s="263" t="s">
        <v>461</v>
      </c>
      <c r="E141" s="264" t="s">
        <v>1773</v>
      </c>
      <c r="F141" s="265" t="s">
        <v>1774</v>
      </c>
      <c r="G141" s="266" t="s">
        <v>1752</v>
      </c>
      <c r="H141" s="267">
        <v>2</v>
      </c>
      <c r="I141" s="268">
        <v>9220</v>
      </c>
      <c r="J141" s="268">
        <f>ROUND(I141*H141,2)</f>
        <v>18440</v>
      </c>
      <c r="K141" s="269"/>
      <c r="L141" s="270"/>
      <c r="M141" s="271" t="s">
        <v>1</v>
      </c>
      <c r="N141" s="272" t="s">
        <v>43</v>
      </c>
      <c r="O141" s="220">
        <v>0</v>
      </c>
      <c r="P141" s="220">
        <f>O141*H141</f>
        <v>0</v>
      </c>
      <c r="Q141" s="220">
        <v>0</v>
      </c>
      <c r="R141" s="220">
        <f>Q141*H141</f>
        <v>0</v>
      </c>
      <c r="S141" s="220">
        <v>0</v>
      </c>
      <c r="T141" s="221">
        <f>S141*H141</f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222" t="s">
        <v>332</v>
      </c>
      <c r="AT141" s="222" t="s">
        <v>461</v>
      </c>
      <c r="AU141" s="222" t="s">
        <v>88</v>
      </c>
      <c r="AY141" s="16" t="s">
        <v>187</v>
      </c>
      <c r="BE141" s="223">
        <f>IF(N141="základní",J141,0)</f>
        <v>18440</v>
      </c>
      <c r="BF141" s="223">
        <f>IF(N141="snížená",J141,0)</f>
        <v>0</v>
      </c>
      <c r="BG141" s="223">
        <f>IF(N141="zákl. přenesená",J141,0)</f>
        <v>0</v>
      </c>
      <c r="BH141" s="223">
        <f>IF(N141="sníž. přenesená",J141,0)</f>
        <v>0</v>
      </c>
      <c r="BI141" s="223">
        <f>IF(N141="nulová",J141,0)</f>
        <v>0</v>
      </c>
      <c r="BJ141" s="16" t="s">
        <v>86</v>
      </c>
      <c r="BK141" s="223">
        <f>ROUND(I141*H141,2)</f>
        <v>18440</v>
      </c>
      <c r="BL141" s="16" t="s">
        <v>204</v>
      </c>
      <c r="BM141" s="222" t="s">
        <v>398</v>
      </c>
    </row>
    <row r="142" s="2" customFormat="1" ht="21.75" customHeight="1">
      <c r="A142" s="31"/>
      <c r="B142" s="32"/>
      <c r="C142" s="263" t="s">
        <v>359</v>
      </c>
      <c r="D142" s="263" t="s">
        <v>461</v>
      </c>
      <c r="E142" s="264" t="s">
        <v>1775</v>
      </c>
      <c r="F142" s="265" t="s">
        <v>1776</v>
      </c>
      <c r="G142" s="266" t="s">
        <v>1752</v>
      </c>
      <c r="H142" s="267">
        <v>1</v>
      </c>
      <c r="I142" s="268">
        <v>36050</v>
      </c>
      <c r="J142" s="268">
        <f>ROUND(I142*H142,2)</f>
        <v>36050</v>
      </c>
      <c r="K142" s="269"/>
      <c r="L142" s="270"/>
      <c r="M142" s="271" t="s">
        <v>1</v>
      </c>
      <c r="N142" s="272" t="s">
        <v>43</v>
      </c>
      <c r="O142" s="220">
        <v>0</v>
      </c>
      <c r="P142" s="220">
        <f>O142*H142</f>
        <v>0</v>
      </c>
      <c r="Q142" s="220">
        <v>0</v>
      </c>
      <c r="R142" s="220">
        <f>Q142*H142</f>
        <v>0</v>
      </c>
      <c r="S142" s="220">
        <v>0</v>
      </c>
      <c r="T142" s="221">
        <f>S142*H142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222" t="s">
        <v>332</v>
      </c>
      <c r="AT142" s="222" t="s">
        <v>461</v>
      </c>
      <c r="AU142" s="222" t="s">
        <v>88</v>
      </c>
      <c r="AY142" s="16" t="s">
        <v>187</v>
      </c>
      <c r="BE142" s="223">
        <f>IF(N142="základní",J142,0)</f>
        <v>36050</v>
      </c>
      <c r="BF142" s="223">
        <f>IF(N142="snížená",J142,0)</f>
        <v>0</v>
      </c>
      <c r="BG142" s="223">
        <f>IF(N142="zákl. přenesená",J142,0)</f>
        <v>0</v>
      </c>
      <c r="BH142" s="223">
        <f>IF(N142="sníž. přenesená",J142,0)</f>
        <v>0</v>
      </c>
      <c r="BI142" s="223">
        <f>IF(N142="nulová",J142,0)</f>
        <v>0</v>
      </c>
      <c r="BJ142" s="16" t="s">
        <v>86</v>
      </c>
      <c r="BK142" s="223">
        <f>ROUND(I142*H142,2)</f>
        <v>36050</v>
      </c>
      <c r="BL142" s="16" t="s">
        <v>204</v>
      </c>
      <c r="BM142" s="222" t="s">
        <v>407</v>
      </c>
    </row>
    <row r="143" s="2" customFormat="1" ht="21.75" customHeight="1">
      <c r="A143" s="31"/>
      <c r="B143" s="32"/>
      <c r="C143" s="263" t="s">
        <v>363</v>
      </c>
      <c r="D143" s="263" t="s">
        <v>461</v>
      </c>
      <c r="E143" s="264" t="s">
        <v>1777</v>
      </c>
      <c r="F143" s="265" t="s">
        <v>1778</v>
      </c>
      <c r="G143" s="266" t="s">
        <v>1752</v>
      </c>
      <c r="H143" s="267">
        <v>3</v>
      </c>
      <c r="I143" s="268">
        <v>1277</v>
      </c>
      <c r="J143" s="268">
        <f>ROUND(I143*H143,2)</f>
        <v>3831</v>
      </c>
      <c r="K143" s="269"/>
      <c r="L143" s="270"/>
      <c r="M143" s="271" t="s">
        <v>1</v>
      </c>
      <c r="N143" s="272" t="s">
        <v>43</v>
      </c>
      <c r="O143" s="220">
        <v>0</v>
      </c>
      <c r="P143" s="220">
        <f>O143*H143</f>
        <v>0</v>
      </c>
      <c r="Q143" s="220">
        <v>0</v>
      </c>
      <c r="R143" s="220">
        <f>Q143*H143</f>
        <v>0</v>
      </c>
      <c r="S143" s="220">
        <v>0</v>
      </c>
      <c r="T143" s="221">
        <f>S143*H143</f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222" t="s">
        <v>332</v>
      </c>
      <c r="AT143" s="222" t="s">
        <v>461</v>
      </c>
      <c r="AU143" s="222" t="s">
        <v>88</v>
      </c>
      <c r="AY143" s="16" t="s">
        <v>187</v>
      </c>
      <c r="BE143" s="223">
        <f>IF(N143="základní",J143,0)</f>
        <v>3831</v>
      </c>
      <c r="BF143" s="223">
        <f>IF(N143="snížená",J143,0)</f>
        <v>0</v>
      </c>
      <c r="BG143" s="223">
        <f>IF(N143="zákl. přenesená",J143,0)</f>
        <v>0</v>
      </c>
      <c r="BH143" s="223">
        <f>IF(N143="sníž. přenesená",J143,0)</f>
        <v>0</v>
      </c>
      <c r="BI143" s="223">
        <f>IF(N143="nulová",J143,0)</f>
        <v>0</v>
      </c>
      <c r="BJ143" s="16" t="s">
        <v>86</v>
      </c>
      <c r="BK143" s="223">
        <f>ROUND(I143*H143,2)</f>
        <v>3831</v>
      </c>
      <c r="BL143" s="16" t="s">
        <v>204</v>
      </c>
      <c r="BM143" s="222" t="s">
        <v>415</v>
      </c>
    </row>
    <row r="144" s="2" customFormat="1" ht="21.75" customHeight="1">
      <c r="A144" s="31"/>
      <c r="B144" s="32"/>
      <c r="C144" s="263" t="s">
        <v>8</v>
      </c>
      <c r="D144" s="263" t="s">
        <v>461</v>
      </c>
      <c r="E144" s="264" t="s">
        <v>1779</v>
      </c>
      <c r="F144" s="265" t="s">
        <v>1780</v>
      </c>
      <c r="G144" s="266" t="s">
        <v>1752</v>
      </c>
      <c r="H144" s="267">
        <v>2</v>
      </c>
      <c r="I144" s="268">
        <v>768</v>
      </c>
      <c r="J144" s="268">
        <f>ROUND(I144*H144,2)</f>
        <v>1536</v>
      </c>
      <c r="K144" s="269"/>
      <c r="L144" s="270"/>
      <c r="M144" s="271" t="s">
        <v>1</v>
      </c>
      <c r="N144" s="272" t="s">
        <v>43</v>
      </c>
      <c r="O144" s="220">
        <v>0</v>
      </c>
      <c r="P144" s="220">
        <f>O144*H144</f>
        <v>0</v>
      </c>
      <c r="Q144" s="220">
        <v>0</v>
      </c>
      <c r="R144" s="220">
        <f>Q144*H144</f>
        <v>0</v>
      </c>
      <c r="S144" s="220">
        <v>0</v>
      </c>
      <c r="T144" s="221">
        <f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222" t="s">
        <v>332</v>
      </c>
      <c r="AT144" s="222" t="s">
        <v>461</v>
      </c>
      <c r="AU144" s="222" t="s">
        <v>88</v>
      </c>
      <c r="AY144" s="16" t="s">
        <v>187</v>
      </c>
      <c r="BE144" s="223">
        <f>IF(N144="základní",J144,0)</f>
        <v>1536</v>
      </c>
      <c r="BF144" s="223">
        <f>IF(N144="snížená",J144,0)</f>
        <v>0</v>
      </c>
      <c r="BG144" s="223">
        <f>IF(N144="zákl. přenesená",J144,0)</f>
        <v>0</v>
      </c>
      <c r="BH144" s="223">
        <f>IF(N144="sníž. přenesená",J144,0)</f>
        <v>0</v>
      </c>
      <c r="BI144" s="223">
        <f>IF(N144="nulová",J144,0)</f>
        <v>0</v>
      </c>
      <c r="BJ144" s="16" t="s">
        <v>86</v>
      </c>
      <c r="BK144" s="223">
        <f>ROUND(I144*H144,2)</f>
        <v>1536</v>
      </c>
      <c r="BL144" s="16" t="s">
        <v>204</v>
      </c>
      <c r="BM144" s="222" t="s">
        <v>424</v>
      </c>
    </row>
    <row r="145" s="2" customFormat="1" ht="21.75" customHeight="1">
      <c r="A145" s="31"/>
      <c r="B145" s="32"/>
      <c r="C145" s="263" t="s">
        <v>370</v>
      </c>
      <c r="D145" s="263" t="s">
        <v>461</v>
      </c>
      <c r="E145" s="264" t="s">
        <v>1781</v>
      </c>
      <c r="F145" s="265" t="s">
        <v>1782</v>
      </c>
      <c r="G145" s="266" t="s">
        <v>1752</v>
      </c>
      <c r="H145" s="267">
        <v>6</v>
      </c>
      <c r="I145" s="268">
        <v>618</v>
      </c>
      <c r="J145" s="268">
        <f>ROUND(I145*H145,2)</f>
        <v>3708</v>
      </c>
      <c r="K145" s="269"/>
      <c r="L145" s="270"/>
      <c r="M145" s="271" t="s">
        <v>1</v>
      </c>
      <c r="N145" s="272" t="s">
        <v>43</v>
      </c>
      <c r="O145" s="220">
        <v>0</v>
      </c>
      <c r="P145" s="220">
        <f>O145*H145</f>
        <v>0</v>
      </c>
      <c r="Q145" s="220">
        <v>0</v>
      </c>
      <c r="R145" s="220">
        <f>Q145*H145</f>
        <v>0</v>
      </c>
      <c r="S145" s="220">
        <v>0</v>
      </c>
      <c r="T145" s="221">
        <f>S145*H145</f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222" t="s">
        <v>332</v>
      </c>
      <c r="AT145" s="222" t="s">
        <v>461</v>
      </c>
      <c r="AU145" s="222" t="s">
        <v>88</v>
      </c>
      <c r="AY145" s="16" t="s">
        <v>187</v>
      </c>
      <c r="BE145" s="223">
        <f>IF(N145="základní",J145,0)</f>
        <v>3708</v>
      </c>
      <c r="BF145" s="223">
        <f>IF(N145="snížená",J145,0)</f>
        <v>0</v>
      </c>
      <c r="BG145" s="223">
        <f>IF(N145="zákl. přenesená",J145,0)</f>
        <v>0</v>
      </c>
      <c r="BH145" s="223">
        <f>IF(N145="sníž. přenesená",J145,0)</f>
        <v>0</v>
      </c>
      <c r="BI145" s="223">
        <f>IF(N145="nulová",J145,0)</f>
        <v>0</v>
      </c>
      <c r="BJ145" s="16" t="s">
        <v>86</v>
      </c>
      <c r="BK145" s="223">
        <f>ROUND(I145*H145,2)</f>
        <v>3708</v>
      </c>
      <c r="BL145" s="16" t="s">
        <v>204</v>
      </c>
      <c r="BM145" s="222" t="s">
        <v>659</v>
      </c>
    </row>
    <row r="146" s="2" customFormat="1" ht="21.75" customHeight="1">
      <c r="A146" s="31"/>
      <c r="B146" s="32"/>
      <c r="C146" s="263" t="s">
        <v>375</v>
      </c>
      <c r="D146" s="263" t="s">
        <v>461</v>
      </c>
      <c r="E146" s="264" t="s">
        <v>1783</v>
      </c>
      <c r="F146" s="265" t="s">
        <v>1784</v>
      </c>
      <c r="G146" s="266" t="s">
        <v>1752</v>
      </c>
      <c r="H146" s="267">
        <v>4</v>
      </c>
      <c r="I146" s="268">
        <v>522</v>
      </c>
      <c r="J146" s="268">
        <f>ROUND(I146*H146,2)</f>
        <v>2088</v>
      </c>
      <c r="K146" s="269"/>
      <c r="L146" s="270"/>
      <c r="M146" s="271" t="s">
        <v>1</v>
      </c>
      <c r="N146" s="272" t="s">
        <v>43</v>
      </c>
      <c r="O146" s="220">
        <v>0</v>
      </c>
      <c r="P146" s="220">
        <f>O146*H146</f>
        <v>0</v>
      </c>
      <c r="Q146" s="220">
        <v>0</v>
      </c>
      <c r="R146" s="220">
        <f>Q146*H146</f>
        <v>0</v>
      </c>
      <c r="S146" s="220">
        <v>0</v>
      </c>
      <c r="T146" s="221">
        <f>S146*H146</f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222" t="s">
        <v>332</v>
      </c>
      <c r="AT146" s="222" t="s">
        <v>461</v>
      </c>
      <c r="AU146" s="222" t="s">
        <v>88</v>
      </c>
      <c r="AY146" s="16" t="s">
        <v>187</v>
      </c>
      <c r="BE146" s="223">
        <f>IF(N146="základní",J146,0)</f>
        <v>2088</v>
      </c>
      <c r="BF146" s="223">
        <f>IF(N146="snížená",J146,0)</f>
        <v>0</v>
      </c>
      <c r="BG146" s="223">
        <f>IF(N146="zákl. přenesená",J146,0)</f>
        <v>0</v>
      </c>
      <c r="BH146" s="223">
        <f>IF(N146="sníž. přenesená",J146,0)</f>
        <v>0</v>
      </c>
      <c r="BI146" s="223">
        <f>IF(N146="nulová",J146,0)</f>
        <v>0</v>
      </c>
      <c r="BJ146" s="16" t="s">
        <v>86</v>
      </c>
      <c r="BK146" s="223">
        <f>ROUND(I146*H146,2)</f>
        <v>2088</v>
      </c>
      <c r="BL146" s="16" t="s">
        <v>204</v>
      </c>
      <c r="BM146" s="222" t="s">
        <v>665</v>
      </c>
    </row>
    <row r="147" s="2" customFormat="1" ht="16.5" customHeight="1">
      <c r="A147" s="31"/>
      <c r="B147" s="32"/>
      <c r="C147" s="263" t="s">
        <v>381</v>
      </c>
      <c r="D147" s="263" t="s">
        <v>461</v>
      </c>
      <c r="E147" s="264" t="s">
        <v>1785</v>
      </c>
      <c r="F147" s="265" t="s">
        <v>1786</v>
      </c>
      <c r="G147" s="266" t="s">
        <v>1752</v>
      </c>
      <c r="H147" s="267">
        <v>1</v>
      </c>
      <c r="I147" s="268">
        <v>3335</v>
      </c>
      <c r="J147" s="268">
        <f>ROUND(I147*H147,2)</f>
        <v>3335</v>
      </c>
      <c r="K147" s="269"/>
      <c r="L147" s="270"/>
      <c r="M147" s="271" t="s">
        <v>1</v>
      </c>
      <c r="N147" s="272" t="s">
        <v>43</v>
      </c>
      <c r="O147" s="220">
        <v>0</v>
      </c>
      <c r="P147" s="220">
        <f>O147*H147</f>
        <v>0</v>
      </c>
      <c r="Q147" s="220">
        <v>0</v>
      </c>
      <c r="R147" s="220">
        <f>Q147*H147</f>
        <v>0</v>
      </c>
      <c r="S147" s="220">
        <v>0</v>
      </c>
      <c r="T147" s="221">
        <f>S147*H147</f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222" t="s">
        <v>332</v>
      </c>
      <c r="AT147" s="222" t="s">
        <v>461</v>
      </c>
      <c r="AU147" s="222" t="s">
        <v>88</v>
      </c>
      <c r="AY147" s="16" t="s">
        <v>187</v>
      </c>
      <c r="BE147" s="223">
        <f>IF(N147="základní",J147,0)</f>
        <v>3335</v>
      </c>
      <c r="BF147" s="223">
        <f>IF(N147="snížená",J147,0)</f>
        <v>0</v>
      </c>
      <c r="BG147" s="223">
        <f>IF(N147="zákl. přenesená",J147,0)</f>
        <v>0</v>
      </c>
      <c r="BH147" s="223">
        <f>IF(N147="sníž. přenesená",J147,0)</f>
        <v>0</v>
      </c>
      <c r="BI147" s="223">
        <f>IF(N147="nulová",J147,0)</f>
        <v>0</v>
      </c>
      <c r="BJ147" s="16" t="s">
        <v>86</v>
      </c>
      <c r="BK147" s="223">
        <f>ROUND(I147*H147,2)</f>
        <v>3335</v>
      </c>
      <c r="BL147" s="16" t="s">
        <v>204</v>
      </c>
      <c r="BM147" s="222" t="s">
        <v>670</v>
      </c>
    </row>
    <row r="148" s="2" customFormat="1" ht="16.5" customHeight="1">
      <c r="A148" s="31"/>
      <c r="B148" s="32"/>
      <c r="C148" s="263" t="s">
        <v>385</v>
      </c>
      <c r="D148" s="263" t="s">
        <v>461</v>
      </c>
      <c r="E148" s="264" t="s">
        <v>1787</v>
      </c>
      <c r="F148" s="265" t="s">
        <v>1788</v>
      </c>
      <c r="G148" s="266" t="s">
        <v>1752</v>
      </c>
      <c r="H148" s="267">
        <v>1</v>
      </c>
      <c r="I148" s="268">
        <v>3335</v>
      </c>
      <c r="J148" s="268">
        <f>ROUND(I148*H148,2)</f>
        <v>3335</v>
      </c>
      <c r="K148" s="269"/>
      <c r="L148" s="270"/>
      <c r="M148" s="271" t="s">
        <v>1</v>
      </c>
      <c r="N148" s="272" t="s">
        <v>43</v>
      </c>
      <c r="O148" s="220">
        <v>0</v>
      </c>
      <c r="P148" s="220">
        <f>O148*H148</f>
        <v>0</v>
      </c>
      <c r="Q148" s="220">
        <v>0</v>
      </c>
      <c r="R148" s="220">
        <f>Q148*H148</f>
        <v>0</v>
      </c>
      <c r="S148" s="220">
        <v>0</v>
      </c>
      <c r="T148" s="221">
        <f>S148*H148</f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222" t="s">
        <v>332</v>
      </c>
      <c r="AT148" s="222" t="s">
        <v>461</v>
      </c>
      <c r="AU148" s="222" t="s">
        <v>88</v>
      </c>
      <c r="AY148" s="16" t="s">
        <v>187</v>
      </c>
      <c r="BE148" s="223">
        <f>IF(N148="základní",J148,0)</f>
        <v>3335</v>
      </c>
      <c r="BF148" s="223">
        <f>IF(N148="snížená",J148,0)</f>
        <v>0</v>
      </c>
      <c r="BG148" s="223">
        <f>IF(N148="zákl. přenesená",J148,0)</f>
        <v>0</v>
      </c>
      <c r="BH148" s="223">
        <f>IF(N148="sníž. přenesená",J148,0)</f>
        <v>0</v>
      </c>
      <c r="BI148" s="223">
        <f>IF(N148="nulová",J148,0)</f>
        <v>0</v>
      </c>
      <c r="BJ148" s="16" t="s">
        <v>86</v>
      </c>
      <c r="BK148" s="223">
        <f>ROUND(I148*H148,2)</f>
        <v>3335</v>
      </c>
      <c r="BL148" s="16" t="s">
        <v>204</v>
      </c>
      <c r="BM148" s="222" t="s">
        <v>680</v>
      </c>
    </row>
    <row r="149" s="2" customFormat="1" ht="16.5" customHeight="1">
      <c r="A149" s="31"/>
      <c r="B149" s="32"/>
      <c r="C149" s="263" t="s">
        <v>389</v>
      </c>
      <c r="D149" s="263" t="s">
        <v>461</v>
      </c>
      <c r="E149" s="264" t="s">
        <v>1789</v>
      </c>
      <c r="F149" s="265" t="s">
        <v>1790</v>
      </c>
      <c r="G149" s="266" t="s">
        <v>1752</v>
      </c>
      <c r="H149" s="267">
        <v>1</v>
      </c>
      <c r="I149" s="268">
        <v>3071</v>
      </c>
      <c r="J149" s="268">
        <f>ROUND(I149*H149,2)</f>
        <v>3071</v>
      </c>
      <c r="K149" s="269"/>
      <c r="L149" s="270"/>
      <c r="M149" s="271" t="s">
        <v>1</v>
      </c>
      <c r="N149" s="272" t="s">
        <v>43</v>
      </c>
      <c r="O149" s="220">
        <v>0</v>
      </c>
      <c r="P149" s="220">
        <f>O149*H149</f>
        <v>0</v>
      </c>
      <c r="Q149" s="220">
        <v>0</v>
      </c>
      <c r="R149" s="220">
        <f>Q149*H149</f>
        <v>0</v>
      </c>
      <c r="S149" s="220">
        <v>0</v>
      </c>
      <c r="T149" s="221">
        <f>S149*H149</f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222" t="s">
        <v>332</v>
      </c>
      <c r="AT149" s="222" t="s">
        <v>461</v>
      </c>
      <c r="AU149" s="222" t="s">
        <v>88</v>
      </c>
      <c r="AY149" s="16" t="s">
        <v>187</v>
      </c>
      <c r="BE149" s="223">
        <f>IF(N149="základní",J149,0)</f>
        <v>3071</v>
      </c>
      <c r="BF149" s="223">
        <f>IF(N149="snížená",J149,0)</f>
        <v>0</v>
      </c>
      <c r="BG149" s="223">
        <f>IF(N149="zákl. přenesená",J149,0)</f>
        <v>0</v>
      </c>
      <c r="BH149" s="223">
        <f>IF(N149="sníž. přenesená",J149,0)</f>
        <v>0</v>
      </c>
      <c r="BI149" s="223">
        <f>IF(N149="nulová",J149,0)</f>
        <v>0</v>
      </c>
      <c r="BJ149" s="16" t="s">
        <v>86</v>
      </c>
      <c r="BK149" s="223">
        <f>ROUND(I149*H149,2)</f>
        <v>3071</v>
      </c>
      <c r="BL149" s="16" t="s">
        <v>204</v>
      </c>
      <c r="BM149" s="222" t="s">
        <v>688</v>
      </c>
    </row>
    <row r="150" s="2" customFormat="1" ht="16.5" customHeight="1">
      <c r="A150" s="31"/>
      <c r="B150" s="32"/>
      <c r="C150" s="263" t="s">
        <v>7</v>
      </c>
      <c r="D150" s="263" t="s">
        <v>461</v>
      </c>
      <c r="E150" s="264" t="s">
        <v>1791</v>
      </c>
      <c r="F150" s="265" t="s">
        <v>1792</v>
      </c>
      <c r="G150" s="266" t="s">
        <v>1752</v>
      </c>
      <c r="H150" s="267">
        <v>1</v>
      </c>
      <c r="I150" s="268">
        <v>2898</v>
      </c>
      <c r="J150" s="268">
        <f>ROUND(I150*H150,2)</f>
        <v>2898</v>
      </c>
      <c r="K150" s="269"/>
      <c r="L150" s="270"/>
      <c r="M150" s="271" t="s">
        <v>1</v>
      </c>
      <c r="N150" s="272" t="s">
        <v>43</v>
      </c>
      <c r="O150" s="220">
        <v>0</v>
      </c>
      <c r="P150" s="220">
        <f>O150*H150</f>
        <v>0</v>
      </c>
      <c r="Q150" s="220">
        <v>0</v>
      </c>
      <c r="R150" s="220">
        <f>Q150*H150</f>
        <v>0</v>
      </c>
      <c r="S150" s="220">
        <v>0</v>
      </c>
      <c r="T150" s="221">
        <f>S150*H150</f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222" t="s">
        <v>332</v>
      </c>
      <c r="AT150" s="222" t="s">
        <v>461</v>
      </c>
      <c r="AU150" s="222" t="s">
        <v>88</v>
      </c>
      <c r="AY150" s="16" t="s">
        <v>187</v>
      </c>
      <c r="BE150" s="223">
        <f>IF(N150="základní",J150,0)</f>
        <v>2898</v>
      </c>
      <c r="BF150" s="223">
        <f>IF(N150="snížená",J150,0)</f>
        <v>0</v>
      </c>
      <c r="BG150" s="223">
        <f>IF(N150="zákl. přenesená",J150,0)</f>
        <v>0</v>
      </c>
      <c r="BH150" s="223">
        <f>IF(N150="sníž. přenesená",J150,0)</f>
        <v>0</v>
      </c>
      <c r="BI150" s="223">
        <f>IF(N150="nulová",J150,0)</f>
        <v>0</v>
      </c>
      <c r="BJ150" s="16" t="s">
        <v>86</v>
      </c>
      <c r="BK150" s="223">
        <f>ROUND(I150*H150,2)</f>
        <v>2898</v>
      </c>
      <c r="BL150" s="16" t="s">
        <v>204</v>
      </c>
      <c r="BM150" s="222" t="s">
        <v>859</v>
      </c>
    </row>
    <row r="151" s="2" customFormat="1" ht="21.75" customHeight="1">
      <c r="A151" s="31"/>
      <c r="B151" s="32"/>
      <c r="C151" s="263" t="s">
        <v>393</v>
      </c>
      <c r="D151" s="263" t="s">
        <v>461</v>
      </c>
      <c r="E151" s="264" t="s">
        <v>1793</v>
      </c>
      <c r="F151" s="265" t="s">
        <v>1794</v>
      </c>
      <c r="G151" s="266" t="s">
        <v>1752</v>
      </c>
      <c r="H151" s="267">
        <v>1</v>
      </c>
      <c r="I151" s="268">
        <v>8209</v>
      </c>
      <c r="J151" s="268">
        <f>ROUND(I151*H151,2)</f>
        <v>8209</v>
      </c>
      <c r="K151" s="269"/>
      <c r="L151" s="270"/>
      <c r="M151" s="271" t="s">
        <v>1</v>
      </c>
      <c r="N151" s="272" t="s">
        <v>43</v>
      </c>
      <c r="O151" s="220">
        <v>0</v>
      </c>
      <c r="P151" s="220">
        <f>O151*H151</f>
        <v>0</v>
      </c>
      <c r="Q151" s="220">
        <v>0</v>
      </c>
      <c r="R151" s="220">
        <f>Q151*H151</f>
        <v>0</v>
      </c>
      <c r="S151" s="220">
        <v>0</v>
      </c>
      <c r="T151" s="221">
        <f>S151*H151</f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222" t="s">
        <v>332</v>
      </c>
      <c r="AT151" s="222" t="s">
        <v>461</v>
      </c>
      <c r="AU151" s="222" t="s">
        <v>88</v>
      </c>
      <c r="AY151" s="16" t="s">
        <v>187</v>
      </c>
      <c r="BE151" s="223">
        <f>IF(N151="základní",J151,0)</f>
        <v>8209</v>
      </c>
      <c r="BF151" s="223">
        <f>IF(N151="snížená",J151,0)</f>
        <v>0</v>
      </c>
      <c r="BG151" s="223">
        <f>IF(N151="zákl. přenesená",J151,0)</f>
        <v>0</v>
      </c>
      <c r="BH151" s="223">
        <f>IF(N151="sníž. přenesená",J151,0)</f>
        <v>0</v>
      </c>
      <c r="BI151" s="223">
        <f>IF(N151="nulová",J151,0)</f>
        <v>0</v>
      </c>
      <c r="BJ151" s="16" t="s">
        <v>86</v>
      </c>
      <c r="BK151" s="223">
        <f>ROUND(I151*H151,2)</f>
        <v>8209</v>
      </c>
      <c r="BL151" s="16" t="s">
        <v>204</v>
      </c>
      <c r="BM151" s="222" t="s">
        <v>869</v>
      </c>
    </row>
    <row r="152" s="2" customFormat="1" ht="21.75" customHeight="1">
      <c r="A152" s="31"/>
      <c r="B152" s="32"/>
      <c r="C152" s="263" t="s">
        <v>395</v>
      </c>
      <c r="D152" s="263" t="s">
        <v>461</v>
      </c>
      <c r="E152" s="264" t="s">
        <v>1795</v>
      </c>
      <c r="F152" s="265" t="s">
        <v>1796</v>
      </c>
      <c r="G152" s="266" t="s">
        <v>1752</v>
      </c>
      <c r="H152" s="267">
        <v>1</v>
      </c>
      <c r="I152" s="268">
        <v>5112</v>
      </c>
      <c r="J152" s="268">
        <f>ROUND(I152*H152,2)</f>
        <v>5112</v>
      </c>
      <c r="K152" s="269"/>
      <c r="L152" s="270"/>
      <c r="M152" s="271" t="s">
        <v>1</v>
      </c>
      <c r="N152" s="272" t="s">
        <v>43</v>
      </c>
      <c r="O152" s="220">
        <v>0</v>
      </c>
      <c r="P152" s="220">
        <f>O152*H152</f>
        <v>0</v>
      </c>
      <c r="Q152" s="220">
        <v>0</v>
      </c>
      <c r="R152" s="220">
        <f>Q152*H152</f>
        <v>0</v>
      </c>
      <c r="S152" s="220">
        <v>0</v>
      </c>
      <c r="T152" s="221">
        <f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222" t="s">
        <v>332</v>
      </c>
      <c r="AT152" s="222" t="s">
        <v>461</v>
      </c>
      <c r="AU152" s="222" t="s">
        <v>88</v>
      </c>
      <c r="AY152" s="16" t="s">
        <v>187</v>
      </c>
      <c r="BE152" s="223">
        <f>IF(N152="základní",J152,0)</f>
        <v>5112</v>
      </c>
      <c r="BF152" s="223">
        <f>IF(N152="snížená",J152,0)</f>
        <v>0</v>
      </c>
      <c r="BG152" s="223">
        <f>IF(N152="zákl. přenesená",J152,0)</f>
        <v>0</v>
      </c>
      <c r="BH152" s="223">
        <f>IF(N152="sníž. přenesená",J152,0)</f>
        <v>0</v>
      </c>
      <c r="BI152" s="223">
        <f>IF(N152="nulová",J152,0)</f>
        <v>0</v>
      </c>
      <c r="BJ152" s="16" t="s">
        <v>86</v>
      </c>
      <c r="BK152" s="223">
        <f>ROUND(I152*H152,2)</f>
        <v>5112</v>
      </c>
      <c r="BL152" s="16" t="s">
        <v>204</v>
      </c>
      <c r="BM152" s="222" t="s">
        <v>877</v>
      </c>
    </row>
    <row r="153" s="2" customFormat="1" ht="21.75" customHeight="1">
      <c r="A153" s="31"/>
      <c r="B153" s="32"/>
      <c r="C153" s="263" t="s">
        <v>398</v>
      </c>
      <c r="D153" s="263" t="s">
        <v>461</v>
      </c>
      <c r="E153" s="264" t="s">
        <v>1797</v>
      </c>
      <c r="F153" s="265" t="s">
        <v>1760</v>
      </c>
      <c r="G153" s="266" t="s">
        <v>216</v>
      </c>
      <c r="H153" s="267">
        <v>240</v>
      </c>
      <c r="I153" s="268">
        <v>550</v>
      </c>
      <c r="J153" s="268">
        <f>ROUND(I153*H153,2)</f>
        <v>132000</v>
      </c>
      <c r="K153" s="269"/>
      <c r="L153" s="270"/>
      <c r="M153" s="271" t="s">
        <v>1</v>
      </c>
      <c r="N153" s="272" t="s">
        <v>43</v>
      </c>
      <c r="O153" s="220">
        <v>0</v>
      </c>
      <c r="P153" s="220">
        <f>O153*H153</f>
        <v>0</v>
      </c>
      <c r="Q153" s="220">
        <v>0</v>
      </c>
      <c r="R153" s="220">
        <f>Q153*H153</f>
        <v>0</v>
      </c>
      <c r="S153" s="220">
        <v>0</v>
      </c>
      <c r="T153" s="221">
        <f>S153*H153</f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222" t="s">
        <v>332</v>
      </c>
      <c r="AT153" s="222" t="s">
        <v>461</v>
      </c>
      <c r="AU153" s="222" t="s">
        <v>88</v>
      </c>
      <c r="AY153" s="16" t="s">
        <v>187</v>
      </c>
      <c r="BE153" s="223">
        <f>IF(N153="základní",J153,0)</f>
        <v>132000</v>
      </c>
      <c r="BF153" s="223">
        <f>IF(N153="snížená",J153,0)</f>
        <v>0</v>
      </c>
      <c r="BG153" s="223">
        <f>IF(N153="zákl. přenesená",J153,0)</f>
        <v>0</v>
      </c>
      <c r="BH153" s="223">
        <f>IF(N153="sníž. přenesená",J153,0)</f>
        <v>0</v>
      </c>
      <c r="BI153" s="223">
        <f>IF(N153="nulová",J153,0)</f>
        <v>0</v>
      </c>
      <c r="BJ153" s="16" t="s">
        <v>86</v>
      </c>
      <c r="BK153" s="223">
        <f>ROUND(I153*H153,2)</f>
        <v>132000</v>
      </c>
      <c r="BL153" s="16" t="s">
        <v>204</v>
      </c>
      <c r="BM153" s="222" t="s">
        <v>885</v>
      </c>
    </row>
    <row r="154" s="2" customFormat="1" ht="16.5" customHeight="1">
      <c r="A154" s="31"/>
      <c r="B154" s="32"/>
      <c r="C154" s="263" t="s">
        <v>403</v>
      </c>
      <c r="D154" s="263" t="s">
        <v>461</v>
      </c>
      <c r="E154" s="264" t="s">
        <v>1798</v>
      </c>
      <c r="F154" s="265" t="s">
        <v>1799</v>
      </c>
      <c r="G154" s="266" t="s">
        <v>1800</v>
      </c>
      <c r="H154" s="267">
        <v>5</v>
      </c>
      <c r="I154" s="268">
        <v>2121</v>
      </c>
      <c r="J154" s="268">
        <f>ROUND(I154*H154,2)</f>
        <v>10605</v>
      </c>
      <c r="K154" s="269"/>
      <c r="L154" s="270"/>
      <c r="M154" s="271" t="s">
        <v>1</v>
      </c>
      <c r="N154" s="272" t="s">
        <v>43</v>
      </c>
      <c r="O154" s="220">
        <v>0</v>
      </c>
      <c r="P154" s="220">
        <f>O154*H154</f>
        <v>0</v>
      </c>
      <c r="Q154" s="220">
        <v>0</v>
      </c>
      <c r="R154" s="220">
        <f>Q154*H154</f>
        <v>0</v>
      </c>
      <c r="S154" s="220">
        <v>0</v>
      </c>
      <c r="T154" s="221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222" t="s">
        <v>332</v>
      </c>
      <c r="AT154" s="222" t="s">
        <v>461</v>
      </c>
      <c r="AU154" s="222" t="s">
        <v>88</v>
      </c>
      <c r="AY154" s="16" t="s">
        <v>187</v>
      </c>
      <c r="BE154" s="223">
        <f>IF(N154="základní",J154,0)</f>
        <v>10605</v>
      </c>
      <c r="BF154" s="223">
        <f>IF(N154="snížená",J154,0)</f>
        <v>0</v>
      </c>
      <c r="BG154" s="223">
        <f>IF(N154="zákl. přenesená",J154,0)</f>
        <v>0</v>
      </c>
      <c r="BH154" s="223">
        <f>IF(N154="sníž. přenesená",J154,0)</f>
        <v>0</v>
      </c>
      <c r="BI154" s="223">
        <f>IF(N154="nulová",J154,0)</f>
        <v>0</v>
      </c>
      <c r="BJ154" s="16" t="s">
        <v>86</v>
      </c>
      <c r="BK154" s="223">
        <f>ROUND(I154*H154,2)</f>
        <v>10605</v>
      </c>
      <c r="BL154" s="16" t="s">
        <v>204</v>
      </c>
      <c r="BM154" s="222" t="s">
        <v>893</v>
      </c>
    </row>
    <row r="155" s="2" customFormat="1" ht="16.5" customHeight="1">
      <c r="A155" s="31"/>
      <c r="B155" s="32"/>
      <c r="C155" s="263" t="s">
        <v>407</v>
      </c>
      <c r="D155" s="263" t="s">
        <v>461</v>
      </c>
      <c r="E155" s="264" t="s">
        <v>1801</v>
      </c>
      <c r="F155" s="265" t="s">
        <v>1802</v>
      </c>
      <c r="G155" s="266" t="s">
        <v>1800</v>
      </c>
      <c r="H155" s="267">
        <v>45</v>
      </c>
      <c r="I155" s="268">
        <v>1062</v>
      </c>
      <c r="J155" s="268">
        <f>ROUND(I155*H155,2)</f>
        <v>47790</v>
      </c>
      <c r="K155" s="269"/>
      <c r="L155" s="270"/>
      <c r="M155" s="271" t="s">
        <v>1</v>
      </c>
      <c r="N155" s="272" t="s">
        <v>43</v>
      </c>
      <c r="O155" s="220">
        <v>0</v>
      </c>
      <c r="P155" s="220">
        <f>O155*H155</f>
        <v>0</v>
      </c>
      <c r="Q155" s="220">
        <v>0</v>
      </c>
      <c r="R155" s="220">
        <f>Q155*H155</f>
        <v>0</v>
      </c>
      <c r="S155" s="220">
        <v>0</v>
      </c>
      <c r="T155" s="221">
        <f>S155*H155</f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222" t="s">
        <v>332</v>
      </c>
      <c r="AT155" s="222" t="s">
        <v>461</v>
      </c>
      <c r="AU155" s="222" t="s">
        <v>88</v>
      </c>
      <c r="AY155" s="16" t="s">
        <v>187</v>
      </c>
      <c r="BE155" s="223">
        <f>IF(N155="základní",J155,0)</f>
        <v>47790</v>
      </c>
      <c r="BF155" s="223">
        <f>IF(N155="snížená",J155,0)</f>
        <v>0</v>
      </c>
      <c r="BG155" s="223">
        <f>IF(N155="zákl. přenesená",J155,0)</f>
        <v>0</v>
      </c>
      <c r="BH155" s="223">
        <f>IF(N155="sníž. přenesená",J155,0)</f>
        <v>0</v>
      </c>
      <c r="BI155" s="223">
        <f>IF(N155="nulová",J155,0)</f>
        <v>0</v>
      </c>
      <c r="BJ155" s="16" t="s">
        <v>86</v>
      </c>
      <c r="BK155" s="223">
        <f>ROUND(I155*H155,2)</f>
        <v>47790</v>
      </c>
      <c r="BL155" s="16" t="s">
        <v>204</v>
      </c>
      <c r="BM155" s="222" t="s">
        <v>1268</v>
      </c>
    </row>
    <row r="156" s="2" customFormat="1" ht="16.5" customHeight="1">
      <c r="A156" s="31"/>
      <c r="B156" s="32"/>
      <c r="C156" s="263" t="s">
        <v>411</v>
      </c>
      <c r="D156" s="263" t="s">
        <v>461</v>
      </c>
      <c r="E156" s="264" t="s">
        <v>1803</v>
      </c>
      <c r="F156" s="265" t="s">
        <v>1762</v>
      </c>
      <c r="G156" s="266" t="s">
        <v>216</v>
      </c>
      <c r="H156" s="267">
        <v>6</v>
      </c>
      <c r="I156" s="268">
        <v>780</v>
      </c>
      <c r="J156" s="268">
        <f>ROUND(I156*H156,2)</f>
        <v>4680</v>
      </c>
      <c r="K156" s="269"/>
      <c r="L156" s="270"/>
      <c r="M156" s="271" t="s">
        <v>1</v>
      </c>
      <c r="N156" s="272" t="s">
        <v>43</v>
      </c>
      <c r="O156" s="220">
        <v>0</v>
      </c>
      <c r="P156" s="220">
        <f>O156*H156</f>
        <v>0</v>
      </c>
      <c r="Q156" s="220">
        <v>0</v>
      </c>
      <c r="R156" s="220">
        <f>Q156*H156</f>
        <v>0</v>
      </c>
      <c r="S156" s="220">
        <v>0</v>
      </c>
      <c r="T156" s="221">
        <f>S156*H156</f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222" t="s">
        <v>332</v>
      </c>
      <c r="AT156" s="222" t="s">
        <v>461</v>
      </c>
      <c r="AU156" s="222" t="s">
        <v>88</v>
      </c>
      <c r="AY156" s="16" t="s">
        <v>187</v>
      </c>
      <c r="BE156" s="223">
        <f>IF(N156="základní",J156,0)</f>
        <v>4680</v>
      </c>
      <c r="BF156" s="223">
        <f>IF(N156="snížená",J156,0)</f>
        <v>0</v>
      </c>
      <c r="BG156" s="223">
        <f>IF(N156="zákl. přenesená",J156,0)</f>
        <v>0</v>
      </c>
      <c r="BH156" s="223">
        <f>IF(N156="sníž. přenesená",J156,0)</f>
        <v>0</v>
      </c>
      <c r="BI156" s="223">
        <f>IF(N156="nulová",J156,0)</f>
        <v>0</v>
      </c>
      <c r="BJ156" s="16" t="s">
        <v>86</v>
      </c>
      <c r="BK156" s="223">
        <f>ROUND(I156*H156,2)</f>
        <v>4680</v>
      </c>
      <c r="BL156" s="16" t="s">
        <v>204</v>
      </c>
      <c r="BM156" s="222" t="s">
        <v>1271</v>
      </c>
    </row>
    <row r="157" s="2" customFormat="1" ht="21.75" customHeight="1">
      <c r="A157" s="31"/>
      <c r="B157" s="32"/>
      <c r="C157" s="263" t="s">
        <v>415</v>
      </c>
      <c r="D157" s="263" t="s">
        <v>461</v>
      </c>
      <c r="E157" s="264" t="s">
        <v>1804</v>
      </c>
      <c r="F157" s="265" t="s">
        <v>1805</v>
      </c>
      <c r="G157" s="266" t="s">
        <v>216</v>
      </c>
      <c r="H157" s="267">
        <v>15</v>
      </c>
      <c r="I157" s="268">
        <v>660</v>
      </c>
      <c r="J157" s="268">
        <f>ROUND(I157*H157,2)</f>
        <v>9900</v>
      </c>
      <c r="K157" s="269"/>
      <c r="L157" s="270"/>
      <c r="M157" s="271" t="s">
        <v>1</v>
      </c>
      <c r="N157" s="272" t="s">
        <v>43</v>
      </c>
      <c r="O157" s="220">
        <v>0</v>
      </c>
      <c r="P157" s="220">
        <f>O157*H157</f>
        <v>0</v>
      </c>
      <c r="Q157" s="220">
        <v>0</v>
      </c>
      <c r="R157" s="220">
        <f>Q157*H157</f>
        <v>0</v>
      </c>
      <c r="S157" s="220">
        <v>0</v>
      </c>
      <c r="T157" s="221">
        <f>S157*H157</f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222" t="s">
        <v>332</v>
      </c>
      <c r="AT157" s="222" t="s">
        <v>461</v>
      </c>
      <c r="AU157" s="222" t="s">
        <v>88</v>
      </c>
      <c r="AY157" s="16" t="s">
        <v>187</v>
      </c>
      <c r="BE157" s="223">
        <f>IF(N157="základní",J157,0)</f>
        <v>9900</v>
      </c>
      <c r="BF157" s="223">
        <f>IF(N157="snížená",J157,0)</f>
        <v>0</v>
      </c>
      <c r="BG157" s="223">
        <f>IF(N157="zákl. přenesená",J157,0)</f>
        <v>0</v>
      </c>
      <c r="BH157" s="223">
        <f>IF(N157="sníž. přenesená",J157,0)</f>
        <v>0</v>
      </c>
      <c r="BI157" s="223">
        <f>IF(N157="nulová",J157,0)</f>
        <v>0</v>
      </c>
      <c r="BJ157" s="16" t="s">
        <v>86</v>
      </c>
      <c r="BK157" s="223">
        <f>ROUND(I157*H157,2)</f>
        <v>9900</v>
      </c>
      <c r="BL157" s="16" t="s">
        <v>204</v>
      </c>
      <c r="BM157" s="222" t="s">
        <v>1275</v>
      </c>
    </row>
    <row r="158" s="2" customFormat="1" ht="21.75" customHeight="1">
      <c r="A158" s="31"/>
      <c r="B158" s="32"/>
      <c r="C158" s="263" t="s">
        <v>419</v>
      </c>
      <c r="D158" s="263" t="s">
        <v>461</v>
      </c>
      <c r="E158" s="264" t="s">
        <v>1806</v>
      </c>
      <c r="F158" s="265" t="s">
        <v>1764</v>
      </c>
      <c r="G158" s="266" t="s">
        <v>216</v>
      </c>
      <c r="H158" s="267">
        <v>41</v>
      </c>
      <c r="I158" s="268">
        <v>280</v>
      </c>
      <c r="J158" s="268">
        <f>ROUND(I158*H158,2)</f>
        <v>11480</v>
      </c>
      <c r="K158" s="269"/>
      <c r="L158" s="270"/>
      <c r="M158" s="271" t="s">
        <v>1</v>
      </c>
      <c r="N158" s="272" t="s">
        <v>43</v>
      </c>
      <c r="O158" s="220">
        <v>0</v>
      </c>
      <c r="P158" s="220">
        <f>O158*H158</f>
        <v>0</v>
      </c>
      <c r="Q158" s="220">
        <v>0</v>
      </c>
      <c r="R158" s="220">
        <f>Q158*H158</f>
        <v>0</v>
      </c>
      <c r="S158" s="220">
        <v>0</v>
      </c>
      <c r="T158" s="221">
        <f>S158*H158</f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222" t="s">
        <v>332</v>
      </c>
      <c r="AT158" s="222" t="s">
        <v>461</v>
      </c>
      <c r="AU158" s="222" t="s">
        <v>88</v>
      </c>
      <c r="AY158" s="16" t="s">
        <v>187</v>
      </c>
      <c r="BE158" s="223">
        <f>IF(N158="základní",J158,0)</f>
        <v>11480</v>
      </c>
      <c r="BF158" s="223">
        <f>IF(N158="snížená",J158,0)</f>
        <v>0</v>
      </c>
      <c r="BG158" s="223">
        <f>IF(N158="zákl. přenesená",J158,0)</f>
        <v>0</v>
      </c>
      <c r="BH158" s="223">
        <f>IF(N158="sníž. přenesená",J158,0)</f>
        <v>0</v>
      </c>
      <c r="BI158" s="223">
        <f>IF(N158="nulová",J158,0)</f>
        <v>0</v>
      </c>
      <c r="BJ158" s="16" t="s">
        <v>86</v>
      </c>
      <c r="BK158" s="223">
        <f>ROUND(I158*H158,2)</f>
        <v>11480</v>
      </c>
      <c r="BL158" s="16" t="s">
        <v>204</v>
      </c>
      <c r="BM158" s="222" t="s">
        <v>1278</v>
      </c>
    </row>
    <row r="159" s="2" customFormat="1" ht="21.75" customHeight="1">
      <c r="A159" s="31"/>
      <c r="B159" s="32"/>
      <c r="C159" s="263" t="s">
        <v>424</v>
      </c>
      <c r="D159" s="263" t="s">
        <v>461</v>
      </c>
      <c r="E159" s="264" t="s">
        <v>1807</v>
      </c>
      <c r="F159" s="265" t="s">
        <v>1808</v>
      </c>
      <c r="G159" s="266" t="s">
        <v>216</v>
      </c>
      <c r="H159" s="267">
        <v>13</v>
      </c>
      <c r="I159" s="268">
        <v>660</v>
      </c>
      <c r="J159" s="268">
        <f>ROUND(I159*H159,2)</f>
        <v>8580</v>
      </c>
      <c r="K159" s="269"/>
      <c r="L159" s="270"/>
      <c r="M159" s="271" t="s">
        <v>1</v>
      </c>
      <c r="N159" s="272" t="s">
        <v>43</v>
      </c>
      <c r="O159" s="220">
        <v>0</v>
      </c>
      <c r="P159" s="220">
        <f>O159*H159</f>
        <v>0</v>
      </c>
      <c r="Q159" s="220">
        <v>0</v>
      </c>
      <c r="R159" s="220">
        <f>Q159*H159</f>
        <v>0</v>
      </c>
      <c r="S159" s="220">
        <v>0</v>
      </c>
      <c r="T159" s="221">
        <f>S159*H159</f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222" t="s">
        <v>332</v>
      </c>
      <c r="AT159" s="222" t="s">
        <v>461</v>
      </c>
      <c r="AU159" s="222" t="s">
        <v>88</v>
      </c>
      <c r="AY159" s="16" t="s">
        <v>187</v>
      </c>
      <c r="BE159" s="223">
        <f>IF(N159="základní",J159,0)</f>
        <v>8580</v>
      </c>
      <c r="BF159" s="223">
        <f>IF(N159="snížená",J159,0)</f>
        <v>0</v>
      </c>
      <c r="BG159" s="223">
        <f>IF(N159="zákl. přenesená",J159,0)</f>
        <v>0</v>
      </c>
      <c r="BH159" s="223">
        <f>IF(N159="sníž. přenesená",J159,0)</f>
        <v>0</v>
      </c>
      <c r="BI159" s="223">
        <f>IF(N159="nulová",J159,0)</f>
        <v>0</v>
      </c>
      <c r="BJ159" s="16" t="s">
        <v>86</v>
      </c>
      <c r="BK159" s="223">
        <f>ROUND(I159*H159,2)</f>
        <v>8580</v>
      </c>
      <c r="BL159" s="16" t="s">
        <v>204</v>
      </c>
      <c r="BM159" s="222" t="s">
        <v>1282</v>
      </c>
    </row>
    <row r="160" s="2" customFormat="1" ht="21.75" customHeight="1">
      <c r="A160" s="31"/>
      <c r="B160" s="32"/>
      <c r="C160" s="263" t="s">
        <v>429</v>
      </c>
      <c r="D160" s="263" t="s">
        <v>461</v>
      </c>
      <c r="E160" s="264" t="s">
        <v>1809</v>
      </c>
      <c r="F160" s="265" t="s">
        <v>1810</v>
      </c>
      <c r="G160" s="266" t="s">
        <v>216</v>
      </c>
      <c r="H160" s="267">
        <v>36</v>
      </c>
      <c r="I160" s="268">
        <v>250</v>
      </c>
      <c r="J160" s="268">
        <f>ROUND(I160*H160,2)</f>
        <v>9000</v>
      </c>
      <c r="K160" s="269"/>
      <c r="L160" s="270"/>
      <c r="M160" s="271" t="s">
        <v>1</v>
      </c>
      <c r="N160" s="272" t="s">
        <v>43</v>
      </c>
      <c r="O160" s="220">
        <v>0</v>
      </c>
      <c r="P160" s="220">
        <f>O160*H160</f>
        <v>0</v>
      </c>
      <c r="Q160" s="220">
        <v>0</v>
      </c>
      <c r="R160" s="220">
        <f>Q160*H160</f>
        <v>0</v>
      </c>
      <c r="S160" s="220">
        <v>0</v>
      </c>
      <c r="T160" s="221">
        <f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222" t="s">
        <v>332</v>
      </c>
      <c r="AT160" s="222" t="s">
        <v>461</v>
      </c>
      <c r="AU160" s="222" t="s">
        <v>88</v>
      </c>
      <c r="AY160" s="16" t="s">
        <v>187</v>
      </c>
      <c r="BE160" s="223">
        <f>IF(N160="základní",J160,0)</f>
        <v>9000</v>
      </c>
      <c r="BF160" s="223">
        <f>IF(N160="snížená",J160,0)</f>
        <v>0</v>
      </c>
      <c r="BG160" s="223">
        <f>IF(N160="zákl. přenesená",J160,0)</f>
        <v>0</v>
      </c>
      <c r="BH160" s="223">
        <f>IF(N160="sníž. přenesená",J160,0)</f>
        <v>0</v>
      </c>
      <c r="BI160" s="223">
        <f>IF(N160="nulová",J160,0)</f>
        <v>0</v>
      </c>
      <c r="BJ160" s="16" t="s">
        <v>86</v>
      </c>
      <c r="BK160" s="223">
        <f>ROUND(I160*H160,2)</f>
        <v>9000</v>
      </c>
      <c r="BL160" s="16" t="s">
        <v>204</v>
      </c>
      <c r="BM160" s="222" t="s">
        <v>1285</v>
      </c>
    </row>
    <row r="161" s="2" customFormat="1" ht="16.5" customHeight="1">
      <c r="A161" s="31"/>
      <c r="B161" s="32"/>
      <c r="C161" s="263" t="s">
        <v>659</v>
      </c>
      <c r="D161" s="263" t="s">
        <v>461</v>
      </c>
      <c r="E161" s="264" t="s">
        <v>1811</v>
      </c>
      <c r="F161" s="265" t="s">
        <v>1812</v>
      </c>
      <c r="G161" s="266" t="s">
        <v>422</v>
      </c>
      <c r="H161" s="267">
        <v>1</v>
      </c>
      <c r="I161" s="268">
        <v>2919.75</v>
      </c>
      <c r="J161" s="268">
        <f>ROUND(I161*H161,2)</f>
        <v>2919.75</v>
      </c>
      <c r="K161" s="269"/>
      <c r="L161" s="270"/>
      <c r="M161" s="271" t="s">
        <v>1</v>
      </c>
      <c r="N161" s="272" t="s">
        <v>43</v>
      </c>
      <c r="O161" s="220">
        <v>0</v>
      </c>
      <c r="P161" s="220">
        <f>O161*H161</f>
        <v>0</v>
      </c>
      <c r="Q161" s="220">
        <v>0</v>
      </c>
      <c r="R161" s="220">
        <f>Q161*H161</f>
        <v>0</v>
      </c>
      <c r="S161" s="220">
        <v>0</v>
      </c>
      <c r="T161" s="221">
        <f>S161*H161</f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222" t="s">
        <v>332</v>
      </c>
      <c r="AT161" s="222" t="s">
        <v>461</v>
      </c>
      <c r="AU161" s="222" t="s">
        <v>88</v>
      </c>
      <c r="AY161" s="16" t="s">
        <v>187</v>
      </c>
      <c r="BE161" s="223">
        <f>IF(N161="základní",J161,0)</f>
        <v>2919.75</v>
      </c>
      <c r="BF161" s="223">
        <f>IF(N161="snížená",J161,0)</f>
        <v>0</v>
      </c>
      <c r="BG161" s="223">
        <f>IF(N161="zákl. přenesená",J161,0)</f>
        <v>0</v>
      </c>
      <c r="BH161" s="223">
        <f>IF(N161="sníž. přenesená",J161,0)</f>
        <v>0</v>
      </c>
      <c r="BI161" s="223">
        <f>IF(N161="nulová",J161,0)</f>
        <v>0</v>
      </c>
      <c r="BJ161" s="16" t="s">
        <v>86</v>
      </c>
      <c r="BK161" s="223">
        <f>ROUND(I161*H161,2)</f>
        <v>2919.75</v>
      </c>
      <c r="BL161" s="16" t="s">
        <v>204</v>
      </c>
      <c r="BM161" s="222" t="s">
        <v>1289</v>
      </c>
    </row>
    <row r="162" s="11" customFormat="1" ht="22.8" customHeight="1">
      <c r="A162" s="11"/>
      <c r="B162" s="198"/>
      <c r="C162" s="199"/>
      <c r="D162" s="200" t="s">
        <v>77</v>
      </c>
      <c r="E162" s="251" t="s">
        <v>1813</v>
      </c>
      <c r="F162" s="251" t="s">
        <v>1814</v>
      </c>
      <c r="G162" s="199"/>
      <c r="H162" s="199"/>
      <c r="I162" s="199"/>
      <c r="J162" s="252">
        <f>BK162</f>
        <v>253538.85000000001</v>
      </c>
      <c r="K162" s="199"/>
      <c r="L162" s="203"/>
      <c r="M162" s="204"/>
      <c r="N162" s="205"/>
      <c r="O162" s="205"/>
      <c r="P162" s="206">
        <f>SUM(P163:P175)</f>
        <v>0</v>
      </c>
      <c r="Q162" s="205"/>
      <c r="R162" s="206">
        <f>SUM(R163:R175)</f>
        <v>0</v>
      </c>
      <c r="S162" s="205"/>
      <c r="T162" s="207">
        <f>SUM(T163:T175)</f>
        <v>0</v>
      </c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R162" s="208" t="s">
        <v>86</v>
      </c>
      <c r="AT162" s="209" t="s">
        <v>77</v>
      </c>
      <c r="AU162" s="209" t="s">
        <v>86</v>
      </c>
      <c r="AY162" s="208" t="s">
        <v>187</v>
      </c>
      <c r="BK162" s="210">
        <f>SUM(BK163:BK175)</f>
        <v>253538.85000000001</v>
      </c>
    </row>
    <row r="163" s="2" customFormat="1" ht="16.5" customHeight="1">
      <c r="A163" s="31"/>
      <c r="B163" s="32"/>
      <c r="C163" s="263" t="s">
        <v>663</v>
      </c>
      <c r="D163" s="263" t="s">
        <v>461</v>
      </c>
      <c r="E163" s="264" t="s">
        <v>1815</v>
      </c>
      <c r="F163" s="265" t="s">
        <v>1816</v>
      </c>
      <c r="G163" s="266" t="s">
        <v>1752</v>
      </c>
      <c r="H163" s="267">
        <v>2</v>
      </c>
      <c r="I163" s="268">
        <v>26180</v>
      </c>
      <c r="J163" s="268">
        <f>ROUND(I163*H163,2)</f>
        <v>52360</v>
      </c>
      <c r="K163" s="269"/>
      <c r="L163" s="270"/>
      <c r="M163" s="271" t="s">
        <v>1</v>
      </c>
      <c r="N163" s="272" t="s">
        <v>43</v>
      </c>
      <c r="O163" s="220">
        <v>0</v>
      </c>
      <c r="P163" s="220">
        <f>O163*H163</f>
        <v>0</v>
      </c>
      <c r="Q163" s="220">
        <v>0</v>
      </c>
      <c r="R163" s="220">
        <f>Q163*H163</f>
        <v>0</v>
      </c>
      <c r="S163" s="220">
        <v>0</v>
      </c>
      <c r="T163" s="221">
        <f>S163*H163</f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222" t="s">
        <v>332</v>
      </c>
      <c r="AT163" s="222" t="s">
        <v>461</v>
      </c>
      <c r="AU163" s="222" t="s">
        <v>88</v>
      </c>
      <c r="AY163" s="16" t="s">
        <v>187</v>
      </c>
      <c r="BE163" s="223">
        <f>IF(N163="základní",J163,0)</f>
        <v>52360</v>
      </c>
      <c r="BF163" s="223">
        <f>IF(N163="snížená",J163,0)</f>
        <v>0</v>
      </c>
      <c r="BG163" s="223">
        <f>IF(N163="zákl. přenesená",J163,0)</f>
        <v>0</v>
      </c>
      <c r="BH163" s="223">
        <f>IF(N163="sníž. přenesená",J163,0)</f>
        <v>0</v>
      </c>
      <c r="BI163" s="223">
        <f>IF(N163="nulová",J163,0)</f>
        <v>0</v>
      </c>
      <c r="BJ163" s="16" t="s">
        <v>86</v>
      </c>
      <c r="BK163" s="223">
        <f>ROUND(I163*H163,2)</f>
        <v>52360</v>
      </c>
      <c r="BL163" s="16" t="s">
        <v>204</v>
      </c>
      <c r="BM163" s="222" t="s">
        <v>1292</v>
      </c>
    </row>
    <row r="164" s="2" customFormat="1" ht="16.5" customHeight="1">
      <c r="A164" s="31"/>
      <c r="B164" s="32"/>
      <c r="C164" s="263" t="s">
        <v>665</v>
      </c>
      <c r="D164" s="263" t="s">
        <v>461</v>
      </c>
      <c r="E164" s="264" t="s">
        <v>1817</v>
      </c>
      <c r="F164" s="265" t="s">
        <v>1818</v>
      </c>
      <c r="G164" s="266" t="s">
        <v>1752</v>
      </c>
      <c r="H164" s="267">
        <v>2</v>
      </c>
      <c r="I164" s="268">
        <v>7775</v>
      </c>
      <c r="J164" s="268">
        <f>ROUND(I164*H164,2)</f>
        <v>15550</v>
      </c>
      <c r="K164" s="269"/>
      <c r="L164" s="270"/>
      <c r="M164" s="271" t="s">
        <v>1</v>
      </c>
      <c r="N164" s="272" t="s">
        <v>43</v>
      </c>
      <c r="O164" s="220">
        <v>0</v>
      </c>
      <c r="P164" s="220">
        <f>O164*H164</f>
        <v>0</v>
      </c>
      <c r="Q164" s="220">
        <v>0</v>
      </c>
      <c r="R164" s="220">
        <f>Q164*H164</f>
        <v>0</v>
      </c>
      <c r="S164" s="220">
        <v>0</v>
      </c>
      <c r="T164" s="221">
        <f>S164*H164</f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222" t="s">
        <v>332</v>
      </c>
      <c r="AT164" s="222" t="s">
        <v>461</v>
      </c>
      <c r="AU164" s="222" t="s">
        <v>88</v>
      </c>
      <c r="AY164" s="16" t="s">
        <v>187</v>
      </c>
      <c r="BE164" s="223">
        <f>IF(N164="základní",J164,0)</f>
        <v>15550</v>
      </c>
      <c r="BF164" s="223">
        <f>IF(N164="snížená",J164,0)</f>
        <v>0</v>
      </c>
      <c r="BG164" s="223">
        <f>IF(N164="zákl. přenesená",J164,0)</f>
        <v>0</v>
      </c>
      <c r="BH164" s="223">
        <f>IF(N164="sníž. přenesená",J164,0)</f>
        <v>0</v>
      </c>
      <c r="BI164" s="223">
        <f>IF(N164="nulová",J164,0)</f>
        <v>0</v>
      </c>
      <c r="BJ164" s="16" t="s">
        <v>86</v>
      </c>
      <c r="BK164" s="223">
        <f>ROUND(I164*H164,2)</f>
        <v>15550</v>
      </c>
      <c r="BL164" s="16" t="s">
        <v>204</v>
      </c>
      <c r="BM164" s="222" t="s">
        <v>1296</v>
      </c>
    </row>
    <row r="165" s="2" customFormat="1" ht="16.5" customHeight="1">
      <c r="A165" s="31"/>
      <c r="B165" s="32"/>
      <c r="C165" s="263" t="s">
        <v>668</v>
      </c>
      <c r="D165" s="263" t="s">
        <v>461</v>
      </c>
      <c r="E165" s="264" t="s">
        <v>1819</v>
      </c>
      <c r="F165" s="265" t="s">
        <v>1820</v>
      </c>
      <c r="G165" s="266" t="s">
        <v>1752</v>
      </c>
      <c r="H165" s="267">
        <v>4</v>
      </c>
      <c r="I165" s="268">
        <v>2321</v>
      </c>
      <c r="J165" s="268">
        <f>ROUND(I165*H165,2)</f>
        <v>9284</v>
      </c>
      <c r="K165" s="269"/>
      <c r="L165" s="270"/>
      <c r="M165" s="271" t="s">
        <v>1</v>
      </c>
      <c r="N165" s="272" t="s">
        <v>43</v>
      </c>
      <c r="O165" s="220">
        <v>0</v>
      </c>
      <c r="P165" s="220">
        <f>O165*H165</f>
        <v>0</v>
      </c>
      <c r="Q165" s="220">
        <v>0</v>
      </c>
      <c r="R165" s="220">
        <f>Q165*H165</f>
        <v>0</v>
      </c>
      <c r="S165" s="220">
        <v>0</v>
      </c>
      <c r="T165" s="221">
        <f>S165*H165</f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222" t="s">
        <v>332</v>
      </c>
      <c r="AT165" s="222" t="s">
        <v>461</v>
      </c>
      <c r="AU165" s="222" t="s">
        <v>88</v>
      </c>
      <c r="AY165" s="16" t="s">
        <v>187</v>
      </c>
      <c r="BE165" s="223">
        <f>IF(N165="základní",J165,0)</f>
        <v>9284</v>
      </c>
      <c r="BF165" s="223">
        <f>IF(N165="snížená",J165,0)</f>
        <v>0</v>
      </c>
      <c r="BG165" s="223">
        <f>IF(N165="zákl. přenesená",J165,0)</f>
        <v>0</v>
      </c>
      <c r="BH165" s="223">
        <f>IF(N165="sníž. přenesená",J165,0)</f>
        <v>0</v>
      </c>
      <c r="BI165" s="223">
        <f>IF(N165="nulová",J165,0)</f>
        <v>0</v>
      </c>
      <c r="BJ165" s="16" t="s">
        <v>86</v>
      </c>
      <c r="BK165" s="223">
        <f>ROUND(I165*H165,2)</f>
        <v>9284</v>
      </c>
      <c r="BL165" s="16" t="s">
        <v>204</v>
      </c>
      <c r="BM165" s="222" t="s">
        <v>1300</v>
      </c>
    </row>
    <row r="166" s="2" customFormat="1" ht="16.5" customHeight="1">
      <c r="A166" s="31"/>
      <c r="B166" s="32"/>
      <c r="C166" s="263" t="s">
        <v>670</v>
      </c>
      <c r="D166" s="263" t="s">
        <v>461</v>
      </c>
      <c r="E166" s="264" t="s">
        <v>1821</v>
      </c>
      <c r="F166" s="265" t="s">
        <v>1822</v>
      </c>
      <c r="G166" s="266" t="s">
        <v>1752</v>
      </c>
      <c r="H166" s="267">
        <v>4</v>
      </c>
      <c r="I166" s="268">
        <v>13384</v>
      </c>
      <c r="J166" s="268">
        <f>ROUND(I166*H166,2)</f>
        <v>53536</v>
      </c>
      <c r="K166" s="269"/>
      <c r="L166" s="270"/>
      <c r="M166" s="271" t="s">
        <v>1</v>
      </c>
      <c r="N166" s="272" t="s">
        <v>43</v>
      </c>
      <c r="O166" s="220">
        <v>0</v>
      </c>
      <c r="P166" s="220">
        <f>O166*H166</f>
        <v>0</v>
      </c>
      <c r="Q166" s="220">
        <v>0</v>
      </c>
      <c r="R166" s="220">
        <f>Q166*H166</f>
        <v>0</v>
      </c>
      <c r="S166" s="220">
        <v>0</v>
      </c>
      <c r="T166" s="221">
        <f>S166*H166</f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222" t="s">
        <v>332</v>
      </c>
      <c r="AT166" s="222" t="s">
        <v>461</v>
      </c>
      <c r="AU166" s="222" t="s">
        <v>88</v>
      </c>
      <c r="AY166" s="16" t="s">
        <v>187</v>
      </c>
      <c r="BE166" s="223">
        <f>IF(N166="základní",J166,0)</f>
        <v>53536</v>
      </c>
      <c r="BF166" s="223">
        <f>IF(N166="snížená",J166,0)</f>
        <v>0</v>
      </c>
      <c r="BG166" s="223">
        <f>IF(N166="zákl. přenesená",J166,0)</f>
        <v>0</v>
      </c>
      <c r="BH166" s="223">
        <f>IF(N166="sníž. přenesená",J166,0)</f>
        <v>0</v>
      </c>
      <c r="BI166" s="223">
        <f>IF(N166="nulová",J166,0)</f>
        <v>0</v>
      </c>
      <c r="BJ166" s="16" t="s">
        <v>86</v>
      </c>
      <c r="BK166" s="223">
        <f>ROUND(I166*H166,2)</f>
        <v>53536</v>
      </c>
      <c r="BL166" s="16" t="s">
        <v>204</v>
      </c>
      <c r="BM166" s="222" t="s">
        <v>1305</v>
      </c>
    </row>
    <row r="167" s="2" customFormat="1" ht="16.5" customHeight="1">
      <c r="A167" s="31"/>
      <c r="B167" s="32"/>
      <c r="C167" s="263" t="s">
        <v>676</v>
      </c>
      <c r="D167" s="263" t="s">
        <v>461</v>
      </c>
      <c r="E167" s="264" t="s">
        <v>1823</v>
      </c>
      <c r="F167" s="265" t="s">
        <v>1824</v>
      </c>
      <c r="G167" s="266" t="s">
        <v>1752</v>
      </c>
      <c r="H167" s="267">
        <v>4</v>
      </c>
      <c r="I167" s="268">
        <v>4630</v>
      </c>
      <c r="J167" s="268">
        <f>ROUND(I167*H167,2)</f>
        <v>18520</v>
      </c>
      <c r="K167" s="269"/>
      <c r="L167" s="270"/>
      <c r="M167" s="271" t="s">
        <v>1</v>
      </c>
      <c r="N167" s="272" t="s">
        <v>43</v>
      </c>
      <c r="O167" s="220">
        <v>0</v>
      </c>
      <c r="P167" s="220">
        <f>O167*H167</f>
        <v>0</v>
      </c>
      <c r="Q167" s="220">
        <v>0</v>
      </c>
      <c r="R167" s="220">
        <f>Q167*H167</f>
        <v>0</v>
      </c>
      <c r="S167" s="220">
        <v>0</v>
      </c>
      <c r="T167" s="221">
        <f>S167*H167</f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222" t="s">
        <v>332</v>
      </c>
      <c r="AT167" s="222" t="s">
        <v>461</v>
      </c>
      <c r="AU167" s="222" t="s">
        <v>88</v>
      </c>
      <c r="AY167" s="16" t="s">
        <v>187</v>
      </c>
      <c r="BE167" s="223">
        <f>IF(N167="základní",J167,0)</f>
        <v>18520</v>
      </c>
      <c r="BF167" s="223">
        <f>IF(N167="snížená",J167,0)</f>
        <v>0</v>
      </c>
      <c r="BG167" s="223">
        <f>IF(N167="zákl. přenesená",J167,0)</f>
        <v>0</v>
      </c>
      <c r="BH167" s="223">
        <f>IF(N167="sníž. přenesená",J167,0)</f>
        <v>0</v>
      </c>
      <c r="BI167" s="223">
        <f>IF(N167="nulová",J167,0)</f>
        <v>0</v>
      </c>
      <c r="BJ167" s="16" t="s">
        <v>86</v>
      </c>
      <c r="BK167" s="223">
        <f>ROUND(I167*H167,2)</f>
        <v>18520</v>
      </c>
      <c r="BL167" s="16" t="s">
        <v>204</v>
      </c>
      <c r="BM167" s="222" t="s">
        <v>1309</v>
      </c>
    </row>
    <row r="168" s="2" customFormat="1" ht="21.75" customHeight="1">
      <c r="A168" s="31"/>
      <c r="B168" s="32"/>
      <c r="C168" s="263" t="s">
        <v>680</v>
      </c>
      <c r="D168" s="263" t="s">
        <v>461</v>
      </c>
      <c r="E168" s="264" t="s">
        <v>1825</v>
      </c>
      <c r="F168" s="265" t="s">
        <v>1826</v>
      </c>
      <c r="G168" s="266" t="s">
        <v>1752</v>
      </c>
      <c r="H168" s="267">
        <v>4</v>
      </c>
      <c r="I168" s="268">
        <v>5634</v>
      </c>
      <c r="J168" s="268">
        <f>ROUND(I168*H168,2)</f>
        <v>22536</v>
      </c>
      <c r="K168" s="269"/>
      <c r="L168" s="270"/>
      <c r="M168" s="271" t="s">
        <v>1</v>
      </c>
      <c r="N168" s="272" t="s">
        <v>43</v>
      </c>
      <c r="O168" s="220">
        <v>0</v>
      </c>
      <c r="P168" s="220">
        <f>O168*H168</f>
        <v>0</v>
      </c>
      <c r="Q168" s="220">
        <v>0</v>
      </c>
      <c r="R168" s="220">
        <f>Q168*H168</f>
        <v>0</v>
      </c>
      <c r="S168" s="220">
        <v>0</v>
      </c>
      <c r="T168" s="221">
        <f>S168*H168</f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222" t="s">
        <v>332</v>
      </c>
      <c r="AT168" s="222" t="s">
        <v>461</v>
      </c>
      <c r="AU168" s="222" t="s">
        <v>88</v>
      </c>
      <c r="AY168" s="16" t="s">
        <v>187</v>
      </c>
      <c r="BE168" s="223">
        <f>IF(N168="základní",J168,0)</f>
        <v>22536</v>
      </c>
      <c r="BF168" s="223">
        <f>IF(N168="snížená",J168,0)</f>
        <v>0</v>
      </c>
      <c r="BG168" s="223">
        <f>IF(N168="zákl. přenesená",J168,0)</f>
        <v>0</v>
      </c>
      <c r="BH168" s="223">
        <f>IF(N168="sníž. přenesená",J168,0)</f>
        <v>0</v>
      </c>
      <c r="BI168" s="223">
        <f>IF(N168="nulová",J168,0)</f>
        <v>0</v>
      </c>
      <c r="BJ168" s="16" t="s">
        <v>86</v>
      </c>
      <c r="BK168" s="223">
        <f>ROUND(I168*H168,2)</f>
        <v>22536</v>
      </c>
      <c r="BL168" s="16" t="s">
        <v>204</v>
      </c>
      <c r="BM168" s="222" t="s">
        <v>1313</v>
      </c>
    </row>
    <row r="169" s="2" customFormat="1" ht="16.5" customHeight="1">
      <c r="A169" s="31"/>
      <c r="B169" s="32"/>
      <c r="C169" s="263" t="s">
        <v>684</v>
      </c>
      <c r="D169" s="263" t="s">
        <v>461</v>
      </c>
      <c r="E169" s="264" t="s">
        <v>1827</v>
      </c>
      <c r="F169" s="265" t="s">
        <v>1828</v>
      </c>
      <c r="G169" s="266" t="s">
        <v>1752</v>
      </c>
      <c r="H169" s="267">
        <v>4</v>
      </c>
      <c r="I169" s="268">
        <v>1546</v>
      </c>
      <c r="J169" s="268">
        <f>ROUND(I169*H169,2)</f>
        <v>6184</v>
      </c>
      <c r="K169" s="269"/>
      <c r="L169" s="270"/>
      <c r="M169" s="271" t="s">
        <v>1</v>
      </c>
      <c r="N169" s="272" t="s">
        <v>43</v>
      </c>
      <c r="O169" s="220">
        <v>0</v>
      </c>
      <c r="P169" s="220">
        <f>O169*H169</f>
        <v>0</v>
      </c>
      <c r="Q169" s="220">
        <v>0</v>
      </c>
      <c r="R169" s="220">
        <f>Q169*H169</f>
        <v>0</v>
      </c>
      <c r="S169" s="220">
        <v>0</v>
      </c>
      <c r="T169" s="221">
        <f>S169*H169</f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222" t="s">
        <v>332</v>
      </c>
      <c r="AT169" s="222" t="s">
        <v>461</v>
      </c>
      <c r="AU169" s="222" t="s">
        <v>88</v>
      </c>
      <c r="AY169" s="16" t="s">
        <v>187</v>
      </c>
      <c r="BE169" s="223">
        <f>IF(N169="základní",J169,0)</f>
        <v>6184</v>
      </c>
      <c r="BF169" s="223">
        <f>IF(N169="snížená",J169,0)</f>
        <v>0</v>
      </c>
      <c r="BG169" s="223">
        <f>IF(N169="zákl. přenesená",J169,0)</f>
        <v>0</v>
      </c>
      <c r="BH169" s="223">
        <f>IF(N169="sníž. přenesená",J169,0)</f>
        <v>0</v>
      </c>
      <c r="BI169" s="223">
        <f>IF(N169="nulová",J169,0)</f>
        <v>0</v>
      </c>
      <c r="BJ169" s="16" t="s">
        <v>86</v>
      </c>
      <c r="BK169" s="223">
        <f>ROUND(I169*H169,2)</f>
        <v>6184</v>
      </c>
      <c r="BL169" s="16" t="s">
        <v>204</v>
      </c>
      <c r="BM169" s="222" t="s">
        <v>1317</v>
      </c>
    </row>
    <row r="170" s="2" customFormat="1" ht="21.75" customHeight="1">
      <c r="A170" s="31"/>
      <c r="B170" s="32"/>
      <c r="C170" s="263" t="s">
        <v>688</v>
      </c>
      <c r="D170" s="263" t="s">
        <v>461</v>
      </c>
      <c r="E170" s="264" t="s">
        <v>1829</v>
      </c>
      <c r="F170" s="265" t="s">
        <v>1760</v>
      </c>
      <c r="G170" s="266" t="s">
        <v>216</v>
      </c>
      <c r="H170" s="267">
        <v>65</v>
      </c>
      <c r="I170" s="268">
        <v>550</v>
      </c>
      <c r="J170" s="268">
        <f>ROUND(I170*H170,2)</f>
        <v>35750</v>
      </c>
      <c r="K170" s="269"/>
      <c r="L170" s="270"/>
      <c r="M170" s="271" t="s">
        <v>1</v>
      </c>
      <c r="N170" s="272" t="s">
        <v>43</v>
      </c>
      <c r="O170" s="220">
        <v>0</v>
      </c>
      <c r="P170" s="220">
        <f>O170*H170</f>
        <v>0</v>
      </c>
      <c r="Q170" s="220">
        <v>0</v>
      </c>
      <c r="R170" s="220">
        <f>Q170*H170</f>
        <v>0</v>
      </c>
      <c r="S170" s="220">
        <v>0</v>
      </c>
      <c r="T170" s="221">
        <f>S170*H170</f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222" t="s">
        <v>332</v>
      </c>
      <c r="AT170" s="222" t="s">
        <v>461</v>
      </c>
      <c r="AU170" s="222" t="s">
        <v>88</v>
      </c>
      <c r="AY170" s="16" t="s">
        <v>187</v>
      </c>
      <c r="BE170" s="223">
        <f>IF(N170="základní",J170,0)</f>
        <v>35750</v>
      </c>
      <c r="BF170" s="223">
        <f>IF(N170="snížená",J170,0)</f>
        <v>0</v>
      </c>
      <c r="BG170" s="223">
        <f>IF(N170="zákl. přenesená",J170,0)</f>
        <v>0</v>
      </c>
      <c r="BH170" s="223">
        <f>IF(N170="sníž. přenesená",J170,0)</f>
        <v>0</v>
      </c>
      <c r="BI170" s="223">
        <f>IF(N170="nulová",J170,0)</f>
        <v>0</v>
      </c>
      <c r="BJ170" s="16" t="s">
        <v>86</v>
      </c>
      <c r="BK170" s="223">
        <f>ROUND(I170*H170,2)</f>
        <v>35750</v>
      </c>
      <c r="BL170" s="16" t="s">
        <v>204</v>
      </c>
      <c r="BM170" s="222" t="s">
        <v>1321</v>
      </c>
    </row>
    <row r="171" s="2" customFormat="1" ht="16.5" customHeight="1">
      <c r="A171" s="31"/>
      <c r="B171" s="32"/>
      <c r="C171" s="263" t="s">
        <v>694</v>
      </c>
      <c r="D171" s="263" t="s">
        <v>461</v>
      </c>
      <c r="E171" s="264" t="s">
        <v>1830</v>
      </c>
      <c r="F171" s="265" t="s">
        <v>1831</v>
      </c>
      <c r="G171" s="266" t="s">
        <v>1800</v>
      </c>
      <c r="H171" s="267">
        <v>3</v>
      </c>
      <c r="I171" s="268">
        <v>2679</v>
      </c>
      <c r="J171" s="268">
        <f>ROUND(I171*H171,2)</f>
        <v>8037</v>
      </c>
      <c r="K171" s="269"/>
      <c r="L171" s="270"/>
      <c r="M171" s="271" t="s">
        <v>1</v>
      </c>
      <c r="N171" s="272" t="s">
        <v>43</v>
      </c>
      <c r="O171" s="220">
        <v>0</v>
      </c>
      <c r="P171" s="220">
        <f>O171*H171</f>
        <v>0</v>
      </c>
      <c r="Q171" s="220">
        <v>0</v>
      </c>
      <c r="R171" s="220">
        <f>Q171*H171</f>
        <v>0</v>
      </c>
      <c r="S171" s="220">
        <v>0</v>
      </c>
      <c r="T171" s="221">
        <f>S171*H171</f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222" t="s">
        <v>332</v>
      </c>
      <c r="AT171" s="222" t="s">
        <v>461</v>
      </c>
      <c r="AU171" s="222" t="s">
        <v>88</v>
      </c>
      <c r="AY171" s="16" t="s">
        <v>187</v>
      </c>
      <c r="BE171" s="223">
        <f>IF(N171="základní",J171,0)</f>
        <v>8037</v>
      </c>
      <c r="BF171" s="223">
        <f>IF(N171="snížená",J171,0)</f>
        <v>0</v>
      </c>
      <c r="BG171" s="223">
        <f>IF(N171="zákl. přenesená",J171,0)</f>
        <v>0</v>
      </c>
      <c r="BH171" s="223">
        <f>IF(N171="sníž. přenesená",J171,0)</f>
        <v>0</v>
      </c>
      <c r="BI171" s="223">
        <f>IF(N171="nulová",J171,0)</f>
        <v>0</v>
      </c>
      <c r="BJ171" s="16" t="s">
        <v>86</v>
      </c>
      <c r="BK171" s="223">
        <f>ROUND(I171*H171,2)</f>
        <v>8037</v>
      </c>
      <c r="BL171" s="16" t="s">
        <v>204</v>
      </c>
      <c r="BM171" s="222" t="s">
        <v>1324</v>
      </c>
    </row>
    <row r="172" s="2" customFormat="1" ht="21.75" customHeight="1">
      <c r="A172" s="31"/>
      <c r="B172" s="32"/>
      <c r="C172" s="263" t="s">
        <v>859</v>
      </c>
      <c r="D172" s="263" t="s">
        <v>461</v>
      </c>
      <c r="E172" s="264" t="s">
        <v>1832</v>
      </c>
      <c r="F172" s="265" t="s">
        <v>1805</v>
      </c>
      <c r="G172" s="266" t="s">
        <v>216</v>
      </c>
      <c r="H172" s="267">
        <v>39</v>
      </c>
      <c r="I172" s="268">
        <v>660</v>
      </c>
      <c r="J172" s="268">
        <f>ROUND(I172*H172,2)</f>
        <v>25740</v>
      </c>
      <c r="K172" s="269"/>
      <c r="L172" s="270"/>
      <c r="M172" s="271" t="s">
        <v>1</v>
      </c>
      <c r="N172" s="272" t="s">
        <v>43</v>
      </c>
      <c r="O172" s="220">
        <v>0</v>
      </c>
      <c r="P172" s="220">
        <f>O172*H172</f>
        <v>0</v>
      </c>
      <c r="Q172" s="220">
        <v>0</v>
      </c>
      <c r="R172" s="220">
        <f>Q172*H172</f>
        <v>0</v>
      </c>
      <c r="S172" s="220">
        <v>0</v>
      </c>
      <c r="T172" s="221">
        <f>S172*H172</f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222" t="s">
        <v>332</v>
      </c>
      <c r="AT172" s="222" t="s">
        <v>461</v>
      </c>
      <c r="AU172" s="222" t="s">
        <v>88</v>
      </c>
      <c r="AY172" s="16" t="s">
        <v>187</v>
      </c>
      <c r="BE172" s="223">
        <f>IF(N172="základní",J172,0)</f>
        <v>25740</v>
      </c>
      <c r="BF172" s="223">
        <f>IF(N172="snížená",J172,0)</f>
        <v>0</v>
      </c>
      <c r="BG172" s="223">
        <f>IF(N172="zákl. přenesená",J172,0)</f>
        <v>0</v>
      </c>
      <c r="BH172" s="223">
        <f>IF(N172="sníž. přenesená",J172,0)</f>
        <v>0</v>
      </c>
      <c r="BI172" s="223">
        <f>IF(N172="nulová",J172,0)</f>
        <v>0</v>
      </c>
      <c r="BJ172" s="16" t="s">
        <v>86</v>
      </c>
      <c r="BK172" s="223">
        <f>ROUND(I172*H172,2)</f>
        <v>25740</v>
      </c>
      <c r="BL172" s="16" t="s">
        <v>204</v>
      </c>
      <c r="BM172" s="222" t="s">
        <v>1329</v>
      </c>
    </row>
    <row r="173" s="2" customFormat="1" ht="21.75" customHeight="1">
      <c r="A173" s="31"/>
      <c r="B173" s="32"/>
      <c r="C173" s="263" t="s">
        <v>865</v>
      </c>
      <c r="D173" s="263" t="s">
        <v>461</v>
      </c>
      <c r="E173" s="264" t="s">
        <v>1833</v>
      </c>
      <c r="F173" s="265" t="s">
        <v>1808</v>
      </c>
      <c r="G173" s="266" t="s">
        <v>216</v>
      </c>
      <c r="H173" s="267">
        <v>6</v>
      </c>
      <c r="I173" s="268">
        <v>660</v>
      </c>
      <c r="J173" s="268">
        <f>ROUND(I173*H173,2)</f>
        <v>3960</v>
      </c>
      <c r="K173" s="269"/>
      <c r="L173" s="270"/>
      <c r="M173" s="271" t="s">
        <v>1</v>
      </c>
      <c r="N173" s="272" t="s">
        <v>43</v>
      </c>
      <c r="O173" s="220">
        <v>0</v>
      </c>
      <c r="P173" s="220">
        <f>O173*H173</f>
        <v>0</v>
      </c>
      <c r="Q173" s="220">
        <v>0</v>
      </c>
      <c r="R173" s="220">
        <f>Q173*H173</f>
        <v>0</v>
      </c>
      <c r="S173" s="220">
        <v>0</v>
      </c>
      <c r="T173" s="221">
        <f>S173*H173</f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222" t="s">
        <v>332</v>
      </c>
      <c r="AT173" s="222" t="s">
        <v>461</v>
      </c>
      <c r="AU173" s="222" t="s">
        <v>88</v>
      </c>
      <c r="AY173" s="16" t="s">
        <v>187</v>
      </c>
      <c r="BE173" s="223">
        <f>IF(N173="základní",J173,0)</f>
        <v>3960</v>
      </c>
      <c r="BF173" s="223">
        <f>IF(N173="snížená",J173,0)</f>
        <v>0</v>
      </c>
      <c r="BG173" s="223">
        <f>IF(N173="zákl. přenesená",J173,0)</f>
        <v>0</v>
      </c>
      <c r="BH173" s="223">
        <f>IF(N173="sníž. přenesená",J173,0)</f>
        <v>0</v>
      </c>
      <c r="BI173" s="223">
        <f>IF(N173="nulová",J173,0)</f>
        <v>0</v>
      </c>
      <c r="BJ173" s="16" t="s">
        <v>86</v>
      </c>
      <c r="BK173" s="223">
        <f>ROUND(I173*H173,2)</f>
        <v>3960</v>
      </c>
      <c r="BL173" s="16" t="s">
        <v>204</v>
      </c>
      <c r="BM173" s="222" t="s">
        <v>1332</v>
      </c>
    </row>
    <row r="174" s="2" customFormat="1" ht="21.75" customHeight="1">
      <c r="A174" s="31"/>
      <c r="B174" s="32"/>
      <c r="C174" s="263" t="s">
        <v>869</v>
      </c>
      <c r="D174" s="263" t="s">
        <v>461</v>
      </c>
      <c r="E174" s="264" t="s">
        <v>1834</v>
      </c>
      <c r="F174" s="265" t="s">
        <v>1768</v>
      </c>
      <c r="G174" s="266" t="s">
        <v>216</v>
      </c>
      <c r="H174" s="267">
        <v>6</v>
      </c>
      <c r="I174" s="268">
        <v>280</v>
      </c>
      <c r="J174" s="268">
        <f>ROUND(I174*H174,2)</f>
        <v>1680</v>
      </c>
      <c r="K174" s="269"/>
      <c r="L174" s="270"/>
      <c r="M174" s="271" t="s">
        <v>1</v>
      </c>
      <c r="N174" s="272" t="s">
        <v>43</v>
      </c>
      <c r="O174" s="220">
        <v>0</v>
      </c>
      <c r="P174" s="220">
        <f>O174*H174</f>
        <v>0</v>
      </c>
      <c r="Q174" s="220">
        <v>0</v>
      </c>
      <c r="R174" s="220">
        <f>Q174*H174</f>
        <v>0</v>
      </c>
      <c r="S174" s="220">
        <v>0</v>
      </c>
      <c r="T174" s="221">
        <f>S174*H174</f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222" t="s">
        <v>332</v>
      </c>
      <c r="AT174" s="222" t="s">
        <v>461</v>
      </c>
      <c r="AU174" s="222" t="s">
        <v>88</v>
      </c>
      <c r="AY174" s="16" t="s">
        <v>187</v>
      </c>
      <c r="BE174" s="223">
        <f>IF(N174="základní",J174,0)</f>
        <v>1680</v>
      </c>
      <c r="BF174" s="223">
        <f>IF(N174="snížená",J174,0)</f>
        <v>0</v>
      </c>
      <c r="BG174" s="223">
        <f>IF(N174="zákl. přenesená",J174,0)</f>
        <v>0</v>
      </c>
      <c r="BH174" s="223">
        <f>IF(N174="sníž. přenesená",J174,0)</f>
        <v>0</v>
      </c>
      <c r="BI174" s="223">
        <f>IF(N174="nulová",J174,0)</f>
        <v>0</v>
      </c>
      <c r="BJ174" s="16" t="s">
        <v>86</v>
      </c>
      <c r="BK174" s="223">
        <f>ROUND(I174*H174,2)</f>
        <v>1680</v>
      </c>
      <c r="BL174" s="16" t="s">
        <v>204</v>
      </c>
      <c r="BM174" s="222" t="s">
        <v>1336</v>
      </c>
    </row>
    <row r="175" s="2" customFormat="1" ht="16.5" customHeight="1">
      <c r="A175" s="31"/>
      <c r="B175" s="32"/>
      <c r="C175" s="263" t="s">
        <v>873</v>
      </c>
      <c r="D175" s="263" t="s">
        <v>461</v>
      </c>
      <c r="E175" s="264" t="s">
        <v>1835</v>
      </c>
      <c r="F175" s="265" t="s">
        <v>1812</v>
      </c>
      <c r="G175" s="266" t="s">
        <v>422</v>
      </c>
      <c r="H175" s="267">
        <v>1</v>
      </c>
      <c r="I175" s="268">
        <v>401.85000000000002</v>
      </c>
      <c r="J175" s="268">
        <f>ROUND(I175*H175,2)</f>
        <v>401.85000000000002</v>
      </c>
      <c r="K175" s="269"/>
      <c r="L175" s="270"/>
      <c r="M175" s="271" t="s">
        <v>1</v>
      </c>
      <c r="N175" s="272" t="s">
        <v>43</v>
      </c>
      <c r="O175" s="220">
        <v>0</v>
      </c>
      <c r="P175" s="220">
        <f>O175*H175</f>
        <v>0</v>
      </c>
      <c r="Q175" s="220">
        <v>0</v>
      </c>
      <c r="R175" s="220">
        <f>Q175*H175</f>
        <v>0</v>
      </c>
      <c r="S175" s="220">
        <v>0</v>
      </c>
      <c r="T175" s="221">
        <f>S175*H175</f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222" t="s">
        <v>332</v>
      </c>
      <c r="AT175" s="222" t="s">
        <v>461</v>
      </c>
      <c r="AU175" s="222" t="s">
        <v>88</v>
      </c>
      <c r="AY175" s="16" t="s">
        <v>187</v>
      </c>
      <c r="BE175" s="223">
        <f>IF(N175="základní",J175,0)</f>
        <v>401.85000000000002</v>
      </c>
      <c r="BF175" s="223">
        <f>IF(N175="snížená",J175,0)</f>
        <v>0</v>
      </c>
      <c r="BG175" s="223">
        <f>IF(N175="zákl. přenesená",J175,0)</f>
        <v>0</v>
      </c>
      <c r="BH175" s="223">
        <f>IF(N175="sníž. přenesená",J175,0)</f>
        <v>0</v>
      </c>
      <c r="BI175" s="223">
        <f>IF(N175="nulová",J175,0)</f>
        <v>0</v>
      </c>
      <c r="BJ175" s="16" t="s">
        <v>86</v>
      </c>
      <c r="BK175" s="223">
        <f>ROUND(I175*H175,2)</f>
        <v>401.85000000000002</v>
      </c>
      <c r="BL175" s="16" t="s">
        <v>204</v>
      </c>
      <c r="BM175" s="222" t="s">
        <v>1339</v>
      </c>
    </row>
    <row r="176" s="11" customFormat="1" ht="22.8" customHeight="1">
      <c r="A176" s="11"/>
      <c r="B176" s="198"/>
      <c r="C176" s="199"/>
      <c r="D176" s="200" t="s">
        <v>77</v>
      </c>
      <c r="E176" s="251" t="s">
        <v>1836</v>
      </c>
      <c r="F176" s="251" t="s">
        <v>1837</v>
      </c>
      <c r="G176" s="199"/>
      <c r="H176" s="199"/>
      <c r="I176" s="199"/>
      <c r="J176" s="252">
        <f>BK176</f>
        <v>561809</v>
      </c>
      <c r="K176" s="199"/>
      <c r="L176" s="203"/>
      <c r="M176" s="204"/>
      <c r="N176" s="205"/>
      <c r="O176" s="205"/>
      <c r="P176" s="206">
        <f>SUM(P177:P196)</f>
        <v>0</v>
      </c>
      <c r="Q176" s="205"/>
      <c r="R176" s="206">
        <f>SUM(R177:R196)</f>
        <v>0</v>
      </c>
      <c r="S176" s="205"/>
      <c r="T176" s="207">
        <f>SUM(T177:T196)</f>
        <v>0</v>
      </c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R176" s="208" t="s">
        <v>86</v>
      </c>
      <c r="AT176" s="209" t="s">
        <v>77</v>
      </c>
      <c r="AU176" s="209" t="s">
        <v>86</v>
      </c>
      <c r="AY176" s="208" t="s">
        <v>187</v>
      </c>
      <c r="BK176" s="210">
        <f>SUM(BK177:BK196)</f>
        <v>561809</v>
      </c>
    </row>
    <row r="177" s="2" customFormat="1" ht="21.75" customHeight="1">
      <c r="A177" s="31"/>
      <c r="B177" s="32"/>
      <c r="C177" s="263" t="s">
        <v>877</v>
      </c>
      <c r="D177" s="263" t="s">
        <v>461</v>
      </c>
      <c r="E177" s="264" t="s">
        <v>1838</v>
      </c>
      <c r="F177" s="265" t="s">
        <v>1839</v>
      </c>
      <c r="G177" s="266" t="s">
        <v>422</v>
      </c>
      <c r="H177" s="267">
        <v>1</v>
      </c>
      <c r="I177" s="268">
        <v>271050</v>
      </c>
      <c r="J177" s="268">
        <f>ROUND(I177*H177,2)</f>
        <v>271050</v>
      </c>
      <c r="K177" s="269"/>
      <c r="L177" s="270"/>
      <c r="M177" s="271" t="s">
        <v>1</v>
      </c>
      <c r="N177" s="272" t="s">
        <v>43</v>
      </c>
      <c r="O177" s="220">
        <v>0</v>
      </c>
      <c r="P177" s="220">
        <f>O177*H177</f>
        <v>0</v>
      </c>
      <c r="Q177" s="220">
        <v>0</v>
      </c>
      <c r="R177" s="220">
        <f>Q177*H177</f>
        <v>0</v>
      </c>
      <c r="S177" s="220">
        <v>0</v>
      </c>
      <c r="T177" s="221">
        <f>S177*H177</f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222" t="s">
        <v>332</v>
      </c>
      <c r="AT177" s="222" t="s">
        <v>461</v>
      </c>
      <c r="AU177" s="222" t="s">
        <v>88</v>
      </c>
      <c r="AY177" s="16" t="s">
        <v>187</v>
      </c>
      <c r="BE177" s="223">
        <f>IF(N177="základní",J177,0)</f>
        <v>271050</v>
      </c>
      <c r="BF177" s="223">
        <f>IF(N177="snížená",J177,0)</f>
        <v>0</v>
      </c>
      <c r="BG177" s="223">
        <f>IF(N177="zákl. přenesená",J177,0)</f>
        <v>0</v>
      </c>
      <c r="BH177" s="223">
        <f>IF(N177="sníž. přenesená",J177,0)</f>
        <v>0</v>
      </c>
      <c r="BI177" s="223">
        <f>IF(N177="nulová",J177,0)</f>
        <v>0</v>
      </c>
      <c r="BJ177" s="16" t="s">
        <v>86</v>
      </c>
      <c r="BK177" s="223">
        <f>ROUND(I177*H177,2)</f>
        <v>271050</v>
      </c>
      <c r="BL177" s="16" t="s">
        <v>204</v>
      </c>
      <c r="BM177" s="222" t="s">
        <v>1342</v>
      </c>
    </row>
    <row r="178" s="2" customFormat="1" ht="16.5" customHeight="1">
      <c r="A178" s="31"/>
      <c r="B178" s="32"/>
      <c r="C178" s="263" t="s">
        <v>881</v>
      </c>
      <c r="D178" s="263" t="s">
        <v>461</v>
      </c>
      <c r="E178" s="264" t="s">
        <v>1840</v>
      </c>
      <c r="F178" s="265" t="s">
        <v>1841</v>
      </c>
      <c r="G178" s="266" t="s">
        <v>1752</v>
      </c>
      <c r="H178" s="267">
        <v>3</v>
      </c>
      <c r="I178" s="268">
        <v>8670</v>
      </c>
      <c r="J178" s="268">
        <f>ROUND(I178*H178,2)</f>
        <v>26010</v>
      </c>
      <c r="K178" s="269"/>
      <c r="L178" s="270"/>
      <c r="M178" s="271" t="s">
        <v>1</v>
      </c>
      <c r="N178" s="272" t="s">
        <v>43</v>
      </c>
      <c r="O178" s="220">
        <v>0</v>
      </c>
      <c r="P178" s="220">
        <f>O178*H178</f>
        <v>0</v>
      </c>
      <c r="Q178" s="220">
        <v>0</v>
      </c>
      <c r="R178" s="220">
        <f>Q178*H178</f>
        <v>0</v>
      </c>
      <c r="S178" s="220">
        <v>0</v>
      </c>
      <c r="T178" s="221">
        <f>S178*H178</f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222" t="s">
        <v>332</v>
      </c>
      <c r="AT178" s="222" t="s">
        <v>461</v>
      </c>
      <c r="AU178" s="222" t="s">
        <v>88</v>
      </c>
      <c r="AY178" s="16" t="s">
        <v>187</v>
      </c>
      <c r="BE178" s="223">
        <f>IF(N178="základní",J178,0)</f>
        <v>26010</v>
      </c>
      <c r="BF178" s="223">
        <f>IF(N178="snížená",J178,0)</f>
        <v>0</v>
      </c>
      <c r="BG178" s="223">
        <f>IF(N178="zákl. přenesená",J178,0)</f>
        <v>0</v>
      </c>
      <c r="BH178" s="223">
        <f>IF(N178="sníž. přenesená",J178,0)</f>
        <v>0</v>
      </c>
      <c r="BI178" s="223">
        <f>IF(N178="nulová",J178,0)</f>
        <v>0</v>
      </c>
      <c r="BJ178" s="16" t="s">
        <v>86</v>
      </c>
      <c r="BK178" s="223">
        <f>ROUND(I178*H178,2)</f>
        <v>26010</v>
      </c>
      <c r="BL178" s="16" t="s">
        <v>204</v>
      </c>
      <c r="BM178" s="222" t="s">
        <v>1345</v>
      </c>
    </row>
    <row r="179" s="2" customFormat="1" ht="16.5" customHeight="1">
      <c r="A179" s="31"/>
      <c r="B179" s="32"/>
      <c r="C179" s="263" t="s">
        <v>885</v>
      </c>
      <c r="D179" s="263" t="s">
        <v>461</v>
      </c>
      <c r="E179" s="264" t="s">
        <v>1842</v>
      </c>
      <c r="F179" s="265" t="s">
        <v>1843</v>
      </c>
      <c r="G179" s="266" t="s">
        <v>1752</v>
      </c>
      <c r="H179" s="267">
        <v>2</v>
      </c>
      <c r="I179" s="268">
        <v>5730</v>
      </c>
      <c r="J179" s="268">
        <f>ROUND(I179*H179,2)</f>
        <v>11460</v>
      </c>
      <c r="K179" s="269"/>
      <c r="L179" s="270"/>
      <c r="M179" s="271" t="s">
        <v>1</v>
      </c>
      <c r="N179" s="272" t="s">
        <v>43</v>
      </c>
      <c r="O179" s="220">
        <v>0</v>
      </c>
      <c r="P179" s="220">
        <f>O179*H179</f>
        <v>0</v>
      </c>
      <c r="Q179" s="220">
        <v>0</v>
      </c>
      <c r="R179" s="220">
        <f>Q179*H179</f>
        <v>0</v>
      </c>
      <c r="S179" s="220">
        <v>0</v>
      </c>
      <c r="T179" s="221">
        <f>S179*H179</f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222" t="s">
        <v>332</v>
      </c>
      <c r="AT179" s="222" t="s">
        <v>461</v>
      </c>
      <c r="AU179" s="222" t="s">
        <v>88</v>
      </c>
      <c r="AY179" s="16" t="s">
        <v>187</v>
      </c>
      <c r="BE179" s="223">
        <f>IF(N179="základní",J179,0)</f>
        <v>11460</v>
      </c>
      <c r="BF179" s="223">
        <f>IF(N179="snížená",J179,0)</f>
        <v>0</v>
      </c>
      <c r="BG179" s="223">
        <f>IF(N179="zákl. přenesená",J179,0)</f>
        <v>0</v>
      </c>
      <c r="BH179" s="223">
        <f>IF(N179="sníž. přenesená",J179,0)</f>
        <v>0</v>
      </c>
      <c r="BI179" s="223">
        <f>IF(N179="nulová",J179,0)</f>
        <v>0</v>
      </c>
      <c r="BJ179" s="16" t="s">
        <v>86</v>
      </c>
      <c r="BK179" s="223">
        <f>ROUND(I179*H179,2)</f>
        <v>11460</v>
      </c>
      <c r="BL179" s="16" t="s">
        <v>204</v>
      </c>
      <c r="BM179" s="222" t="s">
        <v>1349</v>
      </c>
    </row>
    <row r="180" s="2" customFormat="1" ht="21.75" customHeight="1">
      <c r="A180" s="31"/>
      <c r="B180" s="32"/>
      <c r="C180" s="263" t="s">
        <v>889</v>
      </c>
      <c r="D180" s="263" t="s">
        <v>461</v>
      </c>
      <c r="E180" s="264" t="s">
        <v>1844</v>
      </c>
      <c r="F180" s="265" t="s">
        <v>1845</v>
      </c>
      <c r="G180" s="266" t="s">
        <v>1752</v>
      </c>
      <c r="H180" s="267">
        <v>2</v>
      </c>
      <c r="I180" s="268">
        <v>3558</v>
      </c>
      <c r="J180" s="268">
        <f>ROUND(I180*H180,2)</f>
        <v>7116</v>
      </c>
      <c r="K180" s="269"/>
      <c r="L180" s="270"/>
      <c r="M180" s="271" t="s">
        <v>1</v>
      </c>
      <c r="N180" s="272" t="s">
        <v>43</v>
      </c>
      <c r="O180" s="220">
        <v>0</v>
      </c>
      <c r="P180" s="220">
        <f>O180*H180</f>
        <v>0</v>
      </c>
      <c r="Q180" s="220">
        <v>0</v>
      </c>
      <c r="R180" s="220">
        <f>Q180*H180</f>
        <v>0</v>
      </c>
      <c r="S180" s="220">
        <v>0</v>
      </c>
      <c r="T180" s="221">
        <f>S180*H180</f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222" t="s">
        <v>332</v>
      </c>
      <c r="AT180" s="222" t="s">
        <v>461</v>
      </c>
      <c r="AU180" s="222" t="s">
        <v>88</v>
      </c>
      <c r="AY180" s="16" t="s">
        <v>187</v>
      </c>
      <c r="BE180" s="223">
        <f>IF(N180="základní",J180,0)</f>
        <v>7116</v>
      </c>
      <c r="BF180" s="223">
        <f>IF(N180="snížená",J180,0)</f>
        <v>0</v>
      </c>
      <c r="BG180" s="223">
        <f>IF(N180="zákl. přenesená",J180,0)</f>
        <v>0</v>
      </c>
      <c r="BH180" s="223">
        <f>IF(N180="sníž. přenesená",J180,0)</f>
        <v>0</v>
      </c>
      <c r="BI180" s="223">
        <f>IF(N180="nulová",J180,0)</f>
        <v>0</v>
      </c>
      <c r="BJ180" s="16" t="s">
        <v>86</v>
      </c>
      <c r="BK180" s="223">
        <f>ROUND(I180*H180,2)</f>
        <v>7116</v>
      </c>
      <c r="BL180" s="16" t="s">
        <v>204</v>
      </c>
      <c r="BM180" s="222" t="s">
        <v>1354</v>
      </c>
    </row>
    <row r="181" s="2" customFormat="1" ht="16.5" customHeight="1">
      <c r="A181" s="31"/>
      <c r="B181" s="32"/>
      <c r="C181" s="263" t="s">
        <v>893</v>
      </c>
      <c r="D181" s="263" t="s">
        <v>461</v>
      </c>
      <c r="E181" s="264" t="s">
        <v>1846</v>
      </c>
      <c r="F181" s="265" t="s">
        <v>1847</v>
      </c>
      <c r="G181" s="266" t="s">
        <v>1752</v>
      </c>
      <c r="H181" s="267">
        <v>3</v>
      </c>
      <c r="I181" s="268">
        <v>2880</v>
      </c>
      <c r="J181" s="268">
        <f>ROUND(I181*H181,2)</f>
        <v>8640</v>
      </c>
      <c r="K181" s="269"/>
      <c r="L181" s="270"/>
      <c r="M181" s="271" t="s">
        <v>1</v>
      </c>
      <c r="N181" s="272" t="s">
        <v>43</v>
      </c>
      <c r="O181" s="220">
        <v>0</v>
      </c>
      <c r="P181" s="220">
        <f>O181*H181</f>
        <v>0</v>
      </c>
      <c r="Q181" s="220">
        <v>0</v>
      </c>
      <c r="R181" s="220">
        <f>Q181*H181</f>
        <v>0</v>
      </c>
      <c r="S181" s="220">
        <v>0</v>
      </c>
      <c r="T181" s="221">
        <f>S181*H181</f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222" t="s">
        <v>332</v>
      </c>
      <c r="AT181" s="222" t="s">
        <v>461</v>
      </c>
      <c r="AU181" s="222" t="s">
        <v>88</v>
      </c>
      <c r="AY181" s="16" t="s">
        <v>187</v>
      </c>
      <c r="BE181" s="223">
        <f>IF(N181="základní",J181,0)</f>
        <v>8640</v>
      </c>
      <c r="BF181" s="223">
        <f>IF(N181="snížená",J181,0)</f>
        <v>0</v>
      </c>
      <c r="BG181" s="223">
        <f>IF(N181="zákl. přenesená",J181,0)</f>
        <v>0</v>
      </c>
      <c r="BH181" s="223">
        <f>IF(N181="sníž. přenesená",J181,0)</f>
        <v>0</v>
      </c>
      <c r="BI181" s="223">
        <f>IF(N181="nulová",J181,0)</f>
        <v>0</v>
      </c>
      <c r="BJ181" s="16" t="s">
        <v>86</v>
      </c>
      <c r="BK181" s="223">
        <f>ROUND(I181*H181,2)</f>
        <v>8640</v>
      </c>
      <c r="BL181" s="16" t="s">
        <v>204</v>
      </c>
      <c r="BM181" s="222" t="s">
        <v>1358</v>
      </c>
    </row>
    <row r="182" s="2" customFormat="1" ht="21.75" customHeight="1">
      <c r="A182" s="31"/>
      <c r="B182" s="32"/>
      <c r="C182" s="263" t="s">
        <v>1359</v>
      </c>
      <c r="D182" s="263" t="s">
        <v>461</v>
      </c>
      <c r="E182" s="264" t="s">
        <v>1848</v>
      </c>
      <c r="F182" s="265" t="s">
        <v>1849</v>
      </c>
      <c r="G182" s="266" t="s">
        <v>1752</v>
      </c>
      <c r="H182" s="267">
        <v>9</v>
      </c>
      <c r="I182" s="268">
        <v>1931</v>
      </c>
      <c r="J182" s="268">
        <f>ROUND(I182*H182,2)</f>
        <v>17379</v>
      </c>
      <c r="K182" s="269"/>
      <c r="L182" s="270"/>
      <c r="M182" s="271" t="s">
        <v>1</v>
      </c>
      <c r="N182" s="272" t="s">
        <v>43</v>
      </c>
      <c r="O182" s="220">
        <v>0</v>
      </c>
      <c r="P182" s="220">
        <f>O182*H182</f>
        <v>0</v>
      </c>
      <c r="Q182" s="220">
        <v>0</v>
      </c>
      <c r="R182" s="220">
        <f>Q182*H182</f>
        <v>0</v>
      </c>
      <c r="S182" s="220">
        <v>0</v>
      </c>
      <c r="T182" s="221">
        <f>S182*H182</f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222" t="s">
        <v>332</v>
      </c>
      <c r="AT182" s="222" t="s">
        <v>461</v>
      </c>
      <c r="AU182" s="222" t="s">
        <v>88</v>
      </c>
      <c r="AY182" s="16" t="s">
        <v>187</v>
      </c>
      <c r="BE182" s="223">
        <f>IF(N182="základní",J182,0)</f>
        <v>17379</v>
      </c>
      <c r="BF182" s="223">
        <f>IF(N182="snížená",J182,0)</f>
        <v>0</v>
      </c>
      <c r="BG182" s="223">
        <f>IF(N182="zákl. přenesená",J182,0)</f>
        <v>0</v>
      </c>
      <c r="BH182" s="223">
        <f>IF(N182="sníž. přenesená",J182,0)</f>
        <v>0</v>
      </c>
      <c r="BI182" s="223">
        <f>IF(N182="nulová",J182,0)</f>
        <v>0</v>
      </c>
      <c r="BJ182" s="16" t="s">
        <v>86</v>
      </c>
      <c r="BK182" s="223">
        <f>ROUND(I182*H182,2)</f>
        <v>17379</v>
      </c>
      <c r="BL182" s="16" t="s">
        <v>204</v>
      </c>
      <c r="BM182" s="222" t="s">
        <v>1362</v>
      </c>
    </row>
    <row r="183" s="2" customFormat="1" ht="21.75" customHeight="1">
      <c r="A183" s="31"/>
      <c r="B183" s="32"/>
      <c r="C183" s="263" t="s">
        <v>1268</v>
      </c>
      <c r="D183" s="263" t="s">
        <v>461</v>
      </c>
      <c r="E183" s="264" t="s">
        <v>1850</v>
      </c>
      <c r="F183" s="265" t="s">
        <v>1851</v>
      </c>
      <c r="G183" s="266" t="s">
        <v>1752</v>
      </c>
      <c r="H183" s="267">
        <v>1</v>
      </c>
      <c r="I183" s="268">
        <v>711</v>
      </c>
      <c r="J183" s="268">
        <f>ROUND(I183*H183,2)</f>
        <v>711</v>
      </c>
      <c r="K183" s="269"/>
      <c r="L183" s="270"/>
      <c r="M183" s="271" t="s">
        <v>1</v>
      </c>
      <c r="N183" s="272" t="s">
        <v>43</v>
      </c>
      <c r="O183" s="220">
        <v>0</v>
      </c>
      <c r="P183" s="220">
        <f>O183*H183</f>
        <v>0</v>
      </c>
      <c r="Q183" s="220">
        <v>0</v>
      </c>
      <c r="R183" s="220">
        <f>Q183*H183</f>
        <v>0</v>
      </c>
      <c r="S183" s="220">
        <v>0</v>
      </c>
      <c r="T183" s="221">
        <f>S183*H183</f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222" t="s">
        <v>332</v>
      </c>
      <c r="AT183" s="222" t="s">
        <v>461</v>
      </c>
      <c r="AU183" s="222" t="s">
        <v>88</v>
      </c>
      <c r="AY183" s="16" t="s">
        <v>187</v>
      </c>
      <c r="BE183" s="223">
        <f>IF(N183="základní",J183,0)</f>
        <v>711</v>
      </c>
      <c r="BF183" s="223">
        <f>IF(N183="snížená",J183,0)</f>
        <v>0</v>
      </c>
      <c r="BG183" s="223">
        <f>IF(N183="zákl. přenesená",J183,0)</f>
        <v>0</v>
      </c>
      <c r="BH183" s="223">
        <f>IF(N183="sníž. přenesená",J183,0)</f>
        <v>0</v>
      </c>
      <c r="BI183" s="223">
        <f>IF(N183="nulová",J183,0)</f>
        <v>0</v>
      </c>
      <c r="BJ183" s="16" t="s">
        <v>86</v>
      </c>
      <c r="BK183" s="223">
        <f>ROUND(I183*H183,2)</f>
        <v>711</v>
      </c>
      <c r="BL183" s="16" t="s">
        <v>204</v>
      </c>
      <c r="BM183" s="222" t="s">
        <v>1365</v>
      </c>
    </row>
    <row r="184" s="2" customFormat="1" ht="21.75" customHeight="1">
      <c r="A184" s="31"/>
      <c r="B184" s="32"/>
      <c r="C184" s="263" t="s">
        <v>1367</v>
      </c>
      <c r="D184" s="263" t="s">
        <v>461</v>
      </c>
      <c r="E184" s="264" t="s">
        <v>1852</v>
      </c>
      <c r="F184" s="265" t="s">
        <v>1853</v>
      </c>
      <c r="G184" s="266" t="s">
        <v>1752</v>
      </c>
      <c r="H184" s="267">
        <v>1</v>
      </c>
      <c r="I184" s="268">
        <v>711</v>
      </c>
      <c r="J184" s="268">
        <f>ROUND(I184*H184,2)</f>
        <v>711</v>
      </c>
      <c r="K184" s="269"/>
      <c r="L184" s="270"/>
      <c r="M184" s="271" t="s">
        <v>1</v>
      </c>
      <c r="N184" s="272" t="s">
        <v>43</v>
      </c>
      <c r="O184" s="220">
        <v>0</v>
      </c>
      <c r="P184" s="220">
        <f>O184*H184</f>
        <v>0</v>
      </c>
      <c r="Q184" s="220">
        <v>0</v>
      </c>
      <c r="R184" s="220">
        <f>Q184*H184</f>
        <v>0</v>
      </c>
      <c r="S184" s="220">
        <v>0</v>
      </c>
      <c r="T184" s="221">
        <f>S184*H184</f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222" t="s">
        <v>332</v>
      </c>
      <c r="AT184" s="222" t="s">
        <v>461</v>
      </c>
      <c r="AU184" s="222" t="s">
        <v>88</v>
      </c>
      <c r="AY184" s="16" t="s">
        <v>187</v>
      </c>
      <c r="BE184" s="223">
        <f>IF(N184="základní",J184,0)</f>
        <v>711</v>
      </c>
      <c r="BF184" s="223">
        <f>IF(N184="snížená",J184,0)</f>
        <v>0</v>
      </c>
      <c r="BG184" s="223">
        <f>IF(N184="zákl. přenesená",J184,0)</f>
        <v>0</v>
      </c>
      <c r="BH184" s="223">
        <f>IF(N184="sníž. přenesená",J184,0)</f>
        <v>0</v>
      </c>
      <c r="BI184" s="223">
        <f>IF(N184="nulová",J184,0)</f>
        <v>0</v>
      </c>
      <c r="BJ184" s="16" t="s">
        <v>86</v>
      </c>
      <c r="BK184" s="223">
        <f>ROUND(I184*H184,2)</f>
        <v>711</v>
      </c>
      <c r="BL184" s="16" t="s">
        <v>204</v>
      </c>
      <c r="BM184" s="222" t="s">
        <v>1370</v>
      </c>
    </row>
    <row r="185" s="2" customFormat="1" ht="16.5" customHeight="1">
      <c r="A185" s="31"/>
      <c r="B185" s="32"/>
      <c r="C185" s="263" t="s">
        <v>1271</v>
      </c>
      <c r="D185" s="263" t="s">
        <v>461</v>
      </c>
      <c r="E185" s="264" t="s">
        <v>1854</v>
      </c>
      <c r="F185" s="265" t="s">
        <v>1855</v>
      </c>
      <c r="G185" s="266" t="s">
        <v>1752</v>
      </c>
      <c r="H185" s="267">
        <v>9</v>
      </c>
      <c r="I185" s="268">
        <v>778</v>
      </c>
      <c r="J185" s="268">
        <f>ROUND(I185*H185,2)</f>
        <v>7002</v>
      </c>
      <c r="K185" s="269"/>
      <c r="L185" s="270"/>
      <c r="M185" s="271" t="s">
        <v>1</v>
      </c>
      <c r="N185" s="272" t="s">
        <v>43</v>
      </c>
      <c r="O185" s="220">
        <v>0</v>
      </c>
      <c r="P185" s="220">
        <f>O185*H185</f>
        <v>0</v>
      </c>
      <c r="Q185" s="220">
        <v>0</v>
      </c>
      <c r="R185" s="220">
        <f>Q185*H185</f>
        <v>0</v>
      </c>
      <c r="S185" s="220">
        <v>0</v>
      </c>
      <c r="T185" s="221">
        <f>S185*H185</f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222" t="s">
        <v>332</v>
      </c>
      <c r="AT185" s="222" t="s">
        <v>461</v>
      </c>
      <c r="AU185" s="222" t="s">
        <v>88</v>
      </c>
      <c r="AY185" s="16" t="s">
        <v>187</v>
      </c>
      <c r="BE185" s="223">
        <f>IF(N185="základní",J185,0)</f>
        <v>7002</v>
      </c>
      <c r="BF185" s="223">
        <f>IF(N185="snížená",J185,0)</f>
        <v>0</v>
      </c>
      <c r="BG185" s="223">
        <f>IF(N185="zákl. přenesená",J185,0)</f>
        <v>0</v>
      </c>
      <c r="BH185" s="223">
        <f>IF(N185="sníž. přenesená",J185,0)</f>
        <v>0</v>
      </c>
      <c r="BI185" s="223">
        <f>IF(N185="nulová",J185,0)</f>
        <v>0</v>
      </c>
      <c r="BJ185" s="16" t="s">
        <v>86</v>
      </c>
      <c r="BK185" s="223">
        <f>ROUND(I185*H185,2)</f>
        <v>7002</v>
      </c>
      <c r="BL185" s="16" t="s">
        <v>204</v>
      </c>
      <c r="BM185" s="222" t="s">
        <v>1373</v>
      </c>
    </row>
    <row r="186" s="2" customFormat="1" ht="21.75" customHeight="1">
      <c r="A186" s="31"/>
      <c r="B186" s="32"/>
      <c r="C186" s="263" t="s">
        <v>1374</v>
      </c>
      <c r="D186" s="263" t="s">
        <v>461</v>
      </c>
      <c r="E186" s="264" t="s">
        <v>1856</v>
      </c>
      <c r="F186" s="265" t="s">
        <v>1857</v>
      </c>
      <c r="G186" s="266" t="s">
        <v>1752</v>
      </c>
      <c r="H186" s="267">
        <v>1</v>
      </c>
      <c r="I186" s="268">
        <v>439</v>
      </c>
      <c r="J186" s="268">
        <f>ROUND(I186*H186,2)</f>
        <v>439</v>
      </c>
      <c r="K186" s="269"/>
      <c r="L186" s="270"/>
      <c r="M186" s="271" t="s">
        <v>1</v>
      </c>
      <c r="N186" s="272" t="s">
        <v>43</v>
      </c>
      <c r="O186" s="220">
        <v>0</v>
      </c>
      <c r="P186" s="220">
        <f>O186*H186</f>
        <v>0</v>
      </c>
      <c r="Q186" s="220">
        <v>0</v>
      </c>
      <c r="R186" s="220">
        <f>Q186*H186</f>
        <v>0</v>
      </c>
      <c r="S186" s="220">
        <v>0</v>
      </c>
      <c r="T186" s="221">
        <f>S186*H186</f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222" t="s">
        <v>332</v>
      </c>
      <c r="AT186" s="222" t="s">
        <v>461</v>
      </c>
      <c r="AU186" s="222" t="s">
        <v>88</v>
      </c>
      <c r="AY186" s="16" t="s">
        <v>187</v>
      </c>
      <c r="BE186" s="223">
        <f>IF(N186="základní",J186,0)</f>
        <v>439</v>
      </c>
      <c r="BF186" s="223">
        <f>IF(N186="snížená",J186,0)</f>
        <v>0</v>
      </c>
      <c r="BG186" s="223">
        <f>IF(N186="zákl. přenesená",J186,0)</f>
        <v>0</v>
      </c>
      <c r="BH186" s="223">
        <f>IF(N186="sníž. přenesená",J186,0)</f>
        <v>0</v>
      </c>
      <c r="BI186" s="223">
        <f>IF(N186="nulová",J186,0)</f>
        <v>0</v>
      </c>
      <c r="BJ186" s="16" t="s">
        <v>86</v>
      </c>
      <c r="BK186" s="223">
        <f>ROUND(I186*H186,2)</f>
        <v>439</v>
      </c>
      <c r="BL186" s="16" t="s">
        <v>204</v>
      </c>
      <c r="BM186" s="222" t="s">
        <v>1377</v>
      </c>
    </row>
    <row r="187" s="2" customFormat="1" ht="21.75" customHeight="1">
      <c r="A187" s="31"/>
      <c r="B187" s="32"/>
      <c r="C187" s="263" t="s">
        <v>1275</v>
      </c>
      <c r="D187" s="263" t="s">
        <v>461</v>
      </c>
      <c r="E187" s="264" t="s">
        <v>1858</v>
      </c>
      <c r="F187" s="265" t="s">
        <v>1859</v>
      </c>
      <c r="G187" s="266" t="s">
        <v>1752</v>
      </c>
      <c r="H187" s="267">
        <v>8</v>
      </c>
      <c r="I187" s="268">
        <v>381</v>
      </c>
      <c r="J187" s="268">
        <f>ROUND(I187*H187,2)</f>
        <v>3048</v>
      </c>
      <c r="K187" s="269"/>
      <c r="L187" s="270"/>
      <c r="M187" s="271" t="s">
        <v>1</v>
      </c>
      <c r="N187" s="272" t="s">
        <v>43</v>
      </c>
      <c r="O187" s="220">
        <v>0</v>
      </c>
      <c r="P187" s="220">
        <f>O187*H187</f>
        <v>0</v>
      </c>
      <c r="Q187" s="220">
        <v>0</v>
      </c>
      <c r="R187" s="220">
        <f>Q187*H187</f>
        <v>0</v>
      </c>
      <c r="S187" s="220">
        <v>0</v>
      </c>
      <c r="T187" s="221">
        <f>S187*H187</f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222" t="s">
        <v>332</v>
      </c>
      <c r="AT187" s="222" t="s">
        <v>461</v>
      </c>
      <c r="AU187" s="222" t="s">
        <v>88</v>
      </c>
      <c r="AY187" s="16" t="s">
        <v>187</v>
      </c>
      <c r="BE187" s="223">
        <f>IF(N187="základní",J187,0)</f>
        <v>3048</v>
      </c>
      <c r="BF187" s="223">
        <f>IF(N187="snížená",J187,0)</f>
        <v>0</v>
      </c>
      <c r="BG187" s="223">
        <f>IF(N187="zákl. přenesená",J187,0)</f>
        <v>0</v>
      </c>
      <c r="BH187" s="223">
        <f>IF(N187="sníž. přenesená",J187,0)</f>
        <v>0</v>
      </c>
      <c r="BI187" s="223">
        <f>IF(N187="nulová",J187,0)</f>
        <v>0</v>
      </c>
      <c r="BJ187" s="16" t="s">
        <v>86</v>
      </c>
      <c r="BK187" s="223">
        <f>ROUND(I187*H187,2)</f>
        <v>3048</v>
      </c>
      <c r="BL187" s="16" t="s">
        <v>204</v>
      </c>
      <c r="BM187" s="222" t="s">
        <v>1380</v>
      </c>
    </row>
    <row r="188" s="2" customFormat="1" ht="21.75" customHeight="1">
      <c r="A188" s="31"/>
      <c r="B188" s="32"/>
      <c r="C188" s="263" t="s">
        <v>1381</v>
      </c>
      <c r="D188" s="263" t="s">
        <v>461</v>
      </c>
      <c r="E188" s="264" t="s">
        <v>1860</v>
      </c>
      <c r="F188" s="265" t="s">
        <v>1861</v>
      </c>
      <c r="G188" s="266" t="s">
        <v>1752</v>
      </c>
      <c r="H188" s="267">
        <v>1</v>
      </c>
      <c r="I188" s="268">
        <v>1610</v>
      </c>
      <c r="J188" s="268">
        <f>ROUND(I188*H188,2)</f>
        <v>1610</v>
      </c>
      <c r="K188" s="269"/>
      <c r="L188" s="270"/>
      <c r="M188" s="271" t="s">
        <v>1</v>
      </c>
      <c r="N188" s="272" t="s">
        <v>43</v>
      </c>
      <c r="O188" s="220">
        <v>0</v>
      </c>
      <c r="P188" s="220">
        <f>O188*H188</f>
        <v>0</v>
      </c>
      <c r="Q188" s="220">
        <v>0</v>
      </c>
      <c r="R188" s="220">
        <f>Q188*H188</f>
        <v>0</v>
      </c>
      <c r="S188" s="220">
        <v>0</v>
      </c>
      <c r="T188" s="221">
        <f>S188*H188</f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222" t="s">
        <v>332</v>
      </c>
      <c r="AT188" s="222" t="s">
        <v>461</v>
      </c>
      <c r="AU188" s="222" t="s">
        <v>88</v>
      </c>
      <c r="AY188" s="16" t="s">
        <v>187</v>
      </c>
      <c r="BE188" s="223">
        <f>IF(N188="základní",J188,0)</f>
        <v>1610</v>
      </c>
      <c r="BF188" s="223">
        <f>IF(N188="snížená",J188,0)</f>
        <v>0</v>
      </c>
      <c r="BG188" s="223">
        <f>IF(N188="zákl. přenesená",J188,0)</f>
        <v>0</v>
      </c>
      <c r="BH188" s="223">
        <f>IF(N188="sníž. přenesená",J188,0)</f>
        <v>0</v>
      </c>
      <c r="BI188" s="223">
        <f>IF(N188="nulová",J188,0)</f>
        <v>0</v>
      </c>
      <c r="BJ188" s="16" t="s">
        <v>86</v>
      </c>
      <c r="BK188" s="223">
        <f>ROUND(I188*H188,2)</f>
        <v>1610</v>
      </c>
      <c r="BL188" s="16" t="s">
        <v>204</v>
      </c>
      <c r="BM188" s="222" t="s">
        <v>1384</v>
      </c>
    </row>
    <row r="189" s="2" customFormat="1" ht="21.75" customHeight="1">
      <c r="A189" s="31"/>
      <c r="B189" s="32"/>
      <c r="C189" s="263" t="s">
        <v>1278</v>
      </c>
      <c r="D189" s="263" t="s">
        <v>461</v>
      </c>
      <c r="E189" s="264" t="s">
        <v>1862</v>
      </c>
      <c r="F189" s="265" t="s">
        <v>1863</v>
      </c>
      <c r="G189" s="266" t="s">
        <v>1752</v>
      </c>
      <c r="H189" s="267">
        <v>1</v>
      </c>
      <c r="I189" s="268">
        <v>960</v>
      </c>
      <c r="J189" s="268">
        <f>ROUND(I189*H189,2)</f>
        <v>960</v>
      </c>
      <c r="K189" s="269"/>
      <c r="L189" s="270"/>
      <c r="M189" s="271" t="s">
        <v>1</v>
      </c>
      <c r="N189" s="272" t="s">
        <v>43</v>
      </c>
      <c r="O189" s="220">
        <v>0</v>
      </c>
      <c r="P189" s="220">
        <f>O189*H189</f>
        <v>0</v>
      </c>
      <c r="Q189" s="220">
        <v>0</v>
      </c>
      <c r="R189" s="220">
        <f>Q189*H189</f>
        <v>0</v>
      </c>
      <c r="S189" s="220">
        <v>0</v>
      </c>
      <c r="T189" s="221">
        <f>S189*H189</f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222" t="s">
        <v>332</v>
      </c>
      <c r="AT189" s="222" t="s">
        <v>461</v>
      </c>
      <c r="AU189" s="222" t="s">
        <v>88</v>
      </c>
      <c r="AY189" s="16" t="s">
        <v>187</v>
      </c>
      <c r="BE189" s="223">
        <f>IF(N189="základní",J189,0)</f>
        <v>960</v>
      </c>
      <c r="BF189" s="223">
        <f>IF(N189="snížená",J189,0)</f>
        <v>0</v>
      </c>
      <c r="BG189" s="223">
        <f>IF(N189="zákl. přenesená",J189,0)</f>
        <v>0</v>
      </c>
      <c r="BH189" s="223">
        <f>IF(N189="sníž. přenesená",J189,0)</f>
        <v>0</v>
      </c>
      <c r="BI189" s="223">
        <f>IF(N189="nulová",J189,0)</f>
        <v>0</v>
      </c>
      <c r="BJ189" s="16" t="s">
        <v>86</v>
      </c>
      <c r="BK189" s="223">
        <f>ROUND(I189*H189,2)</f>
        <v>960</v>
      </c>
      <c r="BL189" s="16" t="s">
        <v>204</v>
      </c>
      <c r="BM189" s="222" t="s">
        <v>1387</v>
      </c>
    </row>
    <row r="190" s="2" customFormat="1" ht="21.75" customHeight="1">
      <c r="A190" s="31"/>
      <c r="B190" s="32"/>
      <c r="C190" s="263" t="s">
        <v>1388</v>
      </c>
      <c r="D190" s="263" t="s">
        <v>461</v>
      </c>
      <c r="E190" s="264" t="s">
        <v>1864</v>
      </c>
      <c r="F190" s="265" t="s">
        <v>1865</v>
      </c>
      <c r="G190" s="266" t="s">
        <v>1752</v>
      </c>
      <c r="H190" s="267">
        <v>1</v>
      </c>
      <c r="I190" s="268">
        <v>700</v>
      </c>
      <c r="J190" s="268">
        <f>ROUND(I190*H190,2)</f>
        <v>700</v>
      </c>
      <c r="K190" s="269"/>
      <c r="L190" s="270"/>
      <c r="M190" s="271" t="s">
        <v>1</v>
      </c>
      <c r="N190" s="272" t="s">
        <v>43</v>
      </c>
      <c r="O190" s="220">
        <v>0</v>
      </c>
      <c r="P190" s="220">
        <f>O190*H190</f>
        <v>0</v>
      </c>
      <c r="Q190" s="220">
        <v>0</v>
      </c>
      <c r="R190" s="220">
        <f>Q190*H190</f>
        <v>0</v>
      </c>
      <c r="S190" s="220">
        <v>0</v>
      </c>
      <c r="T190" s="221">
        <f>S190*H190</f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222" t="s">
        <v>332</v>
      </c>
      <c r="AT190" s="222" t="s">
        <v>461</v>
      </c>
      <c r="AU190" s="222" t="s">
        <v>88</v>
      </c>
      <c r="AY190" s="16" t="s">
        <v>187</v>
      </c>
      <c r="BE190" s="223">
        <f>IF(N190="základní",J190,0)</f>
        <v>700</v>
      </c>
      <c r="BF190" s="223">
        <f>IF(N190="snížená",J190,0)</f>
        <v>0</v>
      </c>
      <c r="BG190" s="223">
        <f>IF(N190="zákl. přenesená",J190,0)</f>
        <v>0</v>
      </c>
      <c r="BH190" s="223">
        <f>IF(N190="sníž. přenesená",J190,0)</f>
        <v>0</v>
      </c>
      <c r="BI190" s="223">
        <f>IF(N190="nulová",J190,0)</f>
        <v>0</v>
      </c>
      <c r="BJ190" s="16" t="s">
        <v>86</v>
      </c>
      <c r="BK190" s="223">
        <f>ROUND(I190*H190,2)</f>
        <v>700</v>
      </c>
      <c r="BL190" s="16" t="s">
        <v>204</v>
      </c>
      <c r="BM190" s="222" t="s">
        <v>1391</v>
      </c>
    </row>
    <row r="191" s="2" customFormat="1" ht="21.75" customHeight="1">
      <c r="A191" s="31"/>
      <c r="B191" s="32"/>
      <c r="C191" s="263" t="s">
        <v>1282</v>
      </c>
      <c r="D191" s="263" t="s">
        <v>461</v>
      </c>
      <c r="E191" s="264" t="s">
        <v>1866</v>
      </c>
      <c r="F191" s="265" t="s">
        <v>1867</v>
      </c>
      <c r="G191" s="266" t="s">
        <v>216</v>
      </c>
      <c r="H191" s="267">
        <v>189</v>
      </c>
      <c r="I191" s="268">
        <v>550</v>
      </c>
      <c r="J191" s="268">
        <f>ROUND(I191*H191,2)</f>
        <v>103950</v>
      </c>
      <c r="K191" s="269"/>
      <c r="L191" s="270"/>
      <c r="M191" s="271" t="s">
        <v>1</v>
      </c>
      <c r="N191" s="272" t="s">
        <v>43</v>
      </c>
      <c r="O191" s="220">
        <v>0</v>
      </c>
      <c r="P191" s="220">
        <f>O191*H191</f>
        <v>0</v>
      </c>
      <c r="Q191" s="220">
        <v>0</v>
      </c>
      <c r="R191" s="220">
        <f>Q191*H191</f>
        <v>0</v>
      </c>
      <c r="S191" s="220">
        <v>0</v>
      </c>
      <c r="T191" s="221">
        <f>S191*H191</f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222" t="s">
        <v>332</v>
      </c>
      <c r="AT191" s="222" t="s">
        <v>461</v>
      </c>
      <c r="AU191" s="222" t="s">
        <v>88</v>
      </c>
      <c r="AY191" s="16" t="s">
        <v>187</v>
      </c>
      <c r="BE191" s="223">
        <f>IF(N191="základní",J191,0)</f>
        <v>103950</v>
      </c>
      <c r="BF191" s="223">
        <f>IF(N191="snížená",J191,0)</f>
        <v>0</v>
      </c>
      <c r="BG191" s="223">
        <f>IF(N191="zákl. přenesená",J191,0)</f>
        <v>0</v>
      </c>
      <c r="BH191" s="223">
        <f>IF(N191="sníž. přenesená",J191,0)</f>
        <v>0</v>
      </c>
      <c r="BI191" s="223">
        <f>IF(N191="nulová",J191,0)</f>
        <v>0</v>
      </c>
      <c r="BJ191" s="16" t="s">
        <v>86</v>
      </c>
      <c r="BK191" s="223">
        <f>ROUND(I191*H191,2)</f>
        <v>103950</v>
      </c>
      <c r="BL191" s="16" t="s">
        <v>204</v>
      </c>
      <c r="BM191" s="222" t="s">
        <v>1394</v>
      </c>
    </row>
    <row r="192" s="2" customFormat="1" ht="16.5" customHeight="1">
      <c r="A192" s="31"/>
      <c r="B192" s="32"/>
      <c r="C192" s="263" t="s">
        <v>1397</v>
      </c>
      <c r="D192" s="263" t="s">
        <v>461</v>
      </c>
      <c r="E192" s="264" t="s">
        <v>1868</v>
      </c>
      <c r="F192" s="265" t="s">
        <v>1869</v>
      </c>
      <c r="G192" s="266" t="s">
        <v>1800</v>
      </c>
      <c r="H192" s="267">
        <v>45</v>
      </c>
      <c r="I192" s="268">
        <v>1062</v>
      </c>
      <c r="J192" s="268">
        <f>ROUND(I192*H192,2)</f>
        <v>47790</v>
      </c>
      <c r="K192" s="269"/>
      <c r="L192" s="270"/>
      <c r="M192" s="271" t="s">
        <v>1</v>
      </c>
      <c r="N192" s="272" t="s">
        <v>43</v>
      </c>
      <c r="O192" s="220">
        <v>0</v>
      </c>
      <c r="P192" s="220">
        <f>O192*H192</f>
        <v>0</v>
      </c>
      <c r="Q192" s="220">
        <v>0</v>
      </c>
      <c r="R192" s="220">
        <f>Q192*H192</f>
        <v>0</v>
      </c>
      <c r="S192" s="220">
        <v>0</v>
      </c>
      <c r="T192" s="221">
        <f>S192*H192</f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222" t="s">
        <v>332</v>
      </c>
      <c r="AT192" s="222" t="s">
        <v>461</v>
      </c>
      <c r="AU192" s="222" t="s">
        <v>88</v>
      </c>
      <c r="AY192" s="16" t="s">
        <v>187</v>
      </c>
      <c r="BE192" s="223">
        <f>IF(N192="základní",J192,0)</f>
        <v>47790</v>
      </c>
      <c r="BF192" s="223">
        <f>IF(N192="snížená",J192,0)</f>
        <v>0</v>
      </c>
      <c r="BG192" s="223">
        <f>IF(N192="zákl. přenesená",J192,0)</f>
        <v>0</v>
      </c>
      <c r="BH192" s="223">
        <f>IF(N192="sníž. přenesená",J192,0)</f>
        <v>0</v>
      </c>
      <c r="BI192" s="223">
        <f>IF(N192="nulová",J192,0)</f>
        <v>0</v>
      </c>
      <c r="BJ192" s="16" t="s">
        <v>86</v>
      </c>
      <c r="BK192" s="223">
        <f>ROUND(I192*H192,2)</f>
        <v>47790</v>
      </c>
      <c r="BL192" s="16" t="s">
        <v>204</v>
      </c>
      <c r="BM192" s="222" t="s">
        <v>1400</v>
      </c>
    </row>
    <row r="193" s="2" customFormat="1" ht="16.5" customHeight="1">
      <c r="A193" s="31"/>
      <c r="B193" s="32"/>
      <c r="C193" s="263" t="s">
        <v>1285</v>
      </c>
      <c r="D193" s="263" t="s">
        <v>461</v>
      </c>
      <c r="E193" s="264" t="s">
        <v>1870</v>
      </c>
      <c r="F193" s="265" t="s">
        <v>1762</v>
      </c>
      <c r="G193" s="266" t="s">
        <v>216</v>
      </c>
      <c r="H193" s="267">
        <v>42</v>
      </c>
      <c r="I193" s="268">
        <v>780</v>
      </c>
      <c r="J193" s="268">
        <f>ROUND(I193*H193,2)</f>
        <v>32760</v>
      </c>
      <c r="K193" s="269"/>
      <c r="L193" s="270"/>
      <c r="M193" s="271" t="s">
        <v>1</v>
      </c>
      <c r="N193" s="272" t="s">
        <v>43</v>
      </c>
      <c r="O193" s="220">
        <v>0</v>
      </c>
      <c r="P193" s="220">
        <f>O193*H193</f>
        <v>0</v>
      </c>
      <c r="Q193" s="220">
        <v>0</v>
      </c>
      <c r="R193" s="220">
        <f>Q193*H193</f>
        <v>0</v>
      </c>
      <c r="S193" s="220">
        <v>0</v>
      </c>
      <c r="T193" s="221">
        <f>S193*H193</f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222" t="s">
        <v>332</v>
      </c>
      <c r="AT193" s="222" t="s">
        <v>461</v>
      </c>
      <c r="AU193" s="222" t="s">
        <v>88</v>
      </c>
      <c r="AY193" s="16" t="s">
        <v>187</v>
      </c>
      <c r="BE193" s="223">
        <f>IF(N193="základní",J193,0)</f>
        <v>32760</v>
      </c>
      <c r="BF193" s="223">
        <f>IF(N193="snížená",J193,0)</f>
        <v>0</v>
      </c>
      <c r="BG193" s="223">
        <f>IF(N193="zákl. přenesená",J193,0)</f>
        <v>0</v>
      </c>
      <c r="BH193" s="223">
        <f>IF(N193="sníž. přenesená",J193,0)</f>
        <v>0</v>
      </c>
      <c r="BI193" s="223">
        <f>IF(N193="nulová",J193,0)</f>
        <v>0</v>
      </c>
      <c r="BJ193" s="16" t="s">
        <v>86</v>
      </c>
      <c r="BK193" s="223">
        <f>ROUND(I193*H193,2)</f>
        <v>32760</v>
      </c>
      <c r="BL193" s="16" t="s">
        <v>204</v>
      </c>
      <c r="BM193" s="222" t="s">
        <v>1403</v>
      </c>
    </row>
    <row r="194" s="2" customFormat="1" ht="21.75" customHeight="1">
      <c r="A194" s="31"/>
      <c r="B194" s="32"/>
      <c r="C194" s="263" t="s">
        <v>1404</v>
      </c>
      <c r="D194" s="263" t="s">
        <v>461</v>
      </c>
      <c r="E194" s="264" t="s">
        <v>1871</v>
      </c>
      <c r="F194" s="265" t="s">
        <v>1872</v>
      </c>
      <c r="G194" s="266" t="s">
        <v>216</v>
      </c>
      <c r="H194" s="267">
        <v>53</v>
      </c>
      <c r="I194" s="268">
        <v>280</v>
      </c>
      <c r="J194" s="268">
        <f>ROUND(I194*H194,2)</f>
        <v>14840</v>
      </c>
      <c r="K194" s="269"/>
      <c r="L194" s="270"/>
      <c r="M194" s="271" t="s">
        <v>1</v>
      </c>
      <c r="N194" s="272" t="s">
        <v>43</v>
      </c>
      <c r="O194" s="220">
        <v>0</v>
      </c>
      <c r="P194" s="220">
        <f>O194*H194</f>
        <v>0</v>
      </c>
      <c r="Q194" s="220">
        <v>0</v>
      </c>
      <c r="R194" s="220">
        <f>Q194*H194</f>
        <v>0</v>
      </c>
      <c r="S194" s="220">
        <v>0</v>
      </c>
      <c r="T194" s="221">
        <f>S194*H194</f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222" t="s">
        <v>332</v>
      </c>
      <c r="AT194" s="222" t="s">
        <v>461</v>
      </c>
      <c r="AU194" s="222" t="s">
        <v>88</v>
      </c>
      <c r="AY194" s="16" t="s">
        <v>187</v>
      </c>
      <c r="BE194" s="223">
        <f>IF(N194="základní",J194,0)</f>
        <v>14840</v>
      </c>
      <c r="BF194" s="223">
        <f>IF(N194="snížená",J194,0)</f>
        <v>0</v>
      </c>
      <c r="BG194" s="223">
        <f>IF(N194="zákl. přenesená",J194,0)</f>
        <v>0</v>
      </c>
      <c r="BH194" s="223">
        <f>IF(N194="sníž. přenesená",J194,0)</f>
        <v>0</v>
      </c>
      <c r="BI194" s="223">
        <f>IF(N194="nulová",J194,0)</f>
        <v>0</v>
      </c>
      <c r="BJ194" s="16" t="s">
        <v>86</v>
      </c>
      <c r="BK194" s="223">
        <f>ROUND(I194*H194,2)</f>
        <v>14840</v>
      </c>
      <c r="BL194" s="16" t="s">
        <v>204</v>
      </c>
      <c r="BM194" s="222" t="s">
        <v>1407</v>
      </c>
    </row>
    <row r="195" s="2" customFormat="1" ht="21.75" customHeight="1">
      <c r="A195" s="31"/>
      <c r="B195" s="32"/>
      <c r="C195" s="263" t="s">
        <v>1289</v>
      </c>
      <c r="D195" s="263" t="s">
        <v>461</v>
      </c>
      <c r="E195" s="264" t="s">
        <v>1873</v>
      </c>
      <c r="F195" s="265" t="s">
        <v>1874</v>
      </c>
      <c r="G195" s="266" t="s">
        <v>216</v>
      </c>
      <c r="H195" s="267">
        <v>11</v>
      </c>
      <c r="I195" s="268">
        <v>280</v>
      </c>
      <c r="J195" s="268">
        <f>ROUND(I195*H195,2)</f>
        <v>3080</v>
      </c>
      <c r="K195" s="269"/>
      <c r="L195" s="270"/>
      <c r="M195" s="271" t="s">
        <v>1</v>
      </c>
      <c r="N195" s="272" t="s">
        <v>43</v>
      </c>
      <c r="O195" s="220">
        <v>0</v>
      </c>
      <c r="P195" s="220">
        <f>O195*H195</f>
        <v>0</v>
      </c>
      <c r="Q195" s="220">
        <v>0</v>
      </c>
      <c r="R195" s="220">
        <f>Q195*H195</f>
        <v>0</v>
      </c>
      <c r="S195" s="220">
        <v>0</v>
      </c>
      <c r="T195" s="221">
        <f>S195*H195</f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222" t="s">
        <v>332</v>
      </c>
      <c r="AT195" s="222" t="s">
        <v>461</v>
      </c>
      <c r="AU195" s="222" t="s">
        <v>88</v>
      </c>
      <c r="AY195" s="16" t="s">
        <v>187</v>
      </c>
      <c r="BE195" s="223">
        <f>IF(N195="základní",J195,0)</f>
        <v>3080</v>
      </c>
      <c r="BF195" s="223">
        <f>IF(N195="snížená",J195,0)</f>
        <v>0</v>
      </c>
      <c r="BG195" s="223">
        <f>IF(N195="zákl. přenesená",J195,0)</f>
        <v>0</v>
      </c>
      <c r="BH195" s="223">
        <f>IF(N195="sníž. přenesená",J195,0)</f>
        <v>0</v>
      </c>
      <c r="BI195" s="223">
        <f>IF(N195="nulová",J195,0)</f>
        <v>0</v>
      </c>
      <c r="BJ195" s="16" t="s">
        <v>86</v>
      </c>
      <c r="BK195" s="223">
        <f>ROUND(I195*H195,2)</f>
        <v>3080</v>
      </c>
      <c r="BL195" s="16" t="s">
        <v>204</v>
      </c>
      <c r="BM195" s="222" t="s">
        <v>1410</v>
      </c>
    </row>
    <row r="196" s="2" customFormat="1" ht="16.5" customHeight="1">
      <c r="A196" s="31"/>
      <c r="B196" s="32"/>
      <c r="C196" s="263" t="s">
        <v>1411</v>
      </c>
      <c r="D196" s="263" t="s">
        <v>461</v>
      </c>
      <c r="E196" s="264" t="s">
        <v>1875</v>
      </c>
      <c r="F196" s="265" t="s">
        <v>1812</v>
      </c>
      <c r="G196" s="266" t="s">
        <v>422</v>
      </c>
      <c r="H196" s="267">
        <v>1</v>
      </c>
      <c r="I196" s="268">
        <v>2553</v>
      </c>
      <c r="J196" s="268">
        <f>ROUND(I196*H196,2)</f>
        <v>2553</v>
      </c>
      <c r="K196" s="269"/>
      <c r="L196" s="270"/>
      <c r="M196" s="271" t="s">
        <v>1</v>
      </c>
      <c r="N196" s="272" t="s">
        <v>43</v>
      </c>
      <c r="O196" s="220">
        <v>0</v>
      </c>
      <c r="P196" s="220">
        <f>O196*H196</f>
        <v>0</v>
      </c>
      <c r="Q196" s="220">
        <v>0</v>
      </c>
      <c r="R196" s="220">
        <f>Q196*H196</f>
        <v>0</v>
      </c>
      <c r="S196" s="220">
        <v>0</v>
      </c>
      <c r="T196" s="221">
        <f>S196*H196</f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222" t="s">
        <v>332</v>
      </c>
      <c r="AT196" s="222" t="s">
        <v>461</v>
      </c>
      <c r="AU196" s="222" t="s">
        <v>88</v>
      </c>
      <c r="AY196" s="16" t="s">
        <v>187</v>
      </c>
      <c r="BE196" s="223">
        <f>IF(N196="základní",J196,0)</f>
        <v>2553</v>
      </c>
      <c r="BF196" s="223">
        <f>IF(N196="snížená",J196,0)</f>
        <v>0</v>
      </c>
      <c r="BG196" s="223">
        <f>IF(N196="zákl. přenesená",J196,0)</f>
        <v>0</v>
      </c>
      <c r="BH196" s="223">
        <f>IF(N196="sníž. přenesená",J196,0)</f>
        <v>0</v>
      </c>
      <c r="BI196" s="223">
        <f>IF(N196="nulová",J196,0)</f>
        <v>0</v>
      </c>
      <c r="BJ196" s="16" t="s">
        <v>86</v>
      </c>
      <c r="BK196" s="223">
        <f>ROUND(I196*H196,2)</f>
        <v>2553</v>
      </c>
      <c r="BL196" s="16" t="s">
        <v>204</v>
      </c>
      <c r="BM196" s="222" t="s">
        <v>1414</v>
      </c>
    </row>
    <row r="197" s="11" customFormat="1" ht="22.8" customHeight="1">
      <c r="A197" s="11"/>
      <c r="B197" s="198"/>
      <c r="C197" s="199"/>
      <c r="D197" s="200" t="s">
        <v>77</v>
      </c>
      <c r="E197" s="251" t="s">
        <v>1876</v>
      </c>
      <c r="F197" s="251" t="s">
        <v>1877</v>
      </c>
      <c r="G197" s="199"/>
      <c r="H197" s="199"/>
      <c r="I197" s="199"/>
      <c r="J197" s="252">
        <f>BK197</f>
        <v>347284.95000000001</v>
      </c>
      <c r="K197" s="199"/>
      <c r="L197" s="203"/>
      <c r="M197" s="204"/>
      <c r="N197" s="205"/>
      <c r="O197" s="205"/>
      <c r="P197" s="206">
        <f>SUM(P198:P209)</f>
        <v>0</v>
      </c>
      <c r="Q197" s="205"/>
      <c r="R197" s="206">
        <f>SUM(R198:R209)</f>
        <v>0</v>
      </c>
      <c r="S197" s="205"/>
      <c r="T197" s="207">
        <f>SUM(T198:T209)</f>
        <v>0</v>
      </c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R197" s="208" t="s">
        <v>86</v>
      </c>
      <c r="AT197" s="209" t="s">
        <v>77</v>
      </c>
      <c r="AU197" s="209" t="s">
        <v>86</v>
      </c>
      <c r="AY197" s="208" t="s">
        <v>187</v>
      </c>
      <c r="BK197" s="210">
        <f>SUM(BK198:BK209)</f>
        <v>347284.95000000001</v>
      </c>
    </row>
    <row r="198" s="2" customFormat="1" ht="21.75" customHeight="1">
      <c r="A198" s="31"/>
      <c r="B198" s="32"/>
      <c r="C198" s="263" t="s">
        <v>1292</v>
      </c>
      <c r="D198" s="263" t="s">
        <v>461</v>
      </c>
      <c r="E198" s="264" t="s">
        <v>1878</v>
      </c>
      <c r="F198" s="265" t="s">
        <v>1879</v>
      </c>
      <c r="G198" s="266" t="s">
        <v>1752</v>
      </c>
      <c r="H198" s="267">
        <v>1</v>
      </c>
      <c r="I198" s="268">
        <v>237140</v>
      </c>
      <c r="J198" s="268">
        <f>ROUND(I198*H198,2)</f>
        <v>237140</v>
      </c>
      <c r="K198" s="269"/>
      <c r="L198" s="270"/>
      <c r="M198" s="271" t="s">
        <v>1</v>
      </c>
      <c r="N198" s="272" t="s">
        <v>43</v>
      </c>
      <c r="O198" s="220">
        <v>0</v>
      </c>
      <c r="P198" s="220">
        <f>O198*H198</f>
        <v>0</v>
      </c>
      <c r="Q198" s="220">
        <v>0</v>
      </c>
      <c r="R198" s="220">
        <f>Q198*H198</f>
        <v>0</v>
      </c>
      <c r="S198" s="220">
        <v>0</v>
      </c>
      <c r="T198" s="221">
        <f>S198*H198</f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222" t="s">
        <v>332</v>
      </c>
      <c r="AT198" s="222" t="s">
        <v>461</v>
      </c>
      <c r="AU198" s="222" t="s">
        <v>88</v>
      </c>
      <c r="AY198" s="16" t="s">
        <v>187</v>
      </c>
      <c r="BE198" s="223">
        <f>IF(N198="základní",J198,0)</f>
        <v>237140</v>
      </c>
      <c r="BF198" s="223">
        <f>IF(N198="snížená",J198,0)</f>
        <v>0</v>
      </c>
      <c r="BG198" s="223">
        <f>IF(N198="zákl. přenesená",J198,0)</f>
        <v>0</v>
      </c>
      <c r="BH198" s="223">
        <f>IF(N198="sníž. přenesená",J198,0)</f>
        <v>0</v>
      </c>
      <c r="BI198" s="223">
        <f>IF(N198="nulová",J198,0)</f>
        <v>0</v>
      </c>
      <c r="BJ198" s="16" t="s">
        <v>86</v>
      </c>
      <c r="BK198" s="223">
        <f>ROUND(I198*H198,2)</f>
        <v>237140</v>
      </c>
      <c r="BL198" s="16" t="s">
        <v>204</v>
      </c>
      <c r="BM198" s="222" t="s">
        <v>1417</v>
      </c>
    </row>
    <row r="199" s="2" customFormat="1" ht="16.5" customHeight="1">
      <c r="A199" s="31"/>
      <c r="B199" s="32"/>
      <c r="C199" s="263" t="s">
        <v>1418</v>
      </c>
      <c r="D199" s="263" t="s">
        <v>461</v>
      </c>
      <c r="E199" s="264" t="s">
        <v>1880</v>
      </c>
      <c r="F199" s="265" t="s">
        <v>1881</v>
      </c>
      <c r="G199" s="266" t="s">
        <v>1752</v>
      </c>
      <c r="H199" s="267">
        <v>2</v>
      </c>
      <c r="I199" s="268">
        <v>5284</v>
      </c>
      <c r="J199" s="268">
        <f>ROUND(I199*H199,2)</f>
        <v>10568</v>
      </c>
      <c r="K199" s="269"/>
      <c r="L199" s="270"/>
      <c r="M199" s="271" t="s">
        <v>1</v>
      </c>
      <c r="N199" s="272" t="s">
        <v>43</v>
      </c>
      <c r="O199" s="220">
        <v>0</v>
      </c>
      <c r="P199" s="220">
        <f>O199*H199</f>
        <v>0</v>
      </c>
      <c r="Q199" s="220">
        <v>0</v>
      </c>
      <c r="R199" s="220">
        <f>Q199*H199</f>
        <v>0</v>
      </c>
      <c r="S199" s="220">
        <v>0</v>
      </c>
      <c r="T199" s="221">
        <f>S199*H199</f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222" t="s">
        <v>332</v>
      </c>
      <c r="AT199" s="222" t="s">
        <v>461</v>
      </c>
      <c r="AU199" s="222" t="s">
        <v>88</v>
      </c>
      <c r="AY199" s="16" t="s">
        <v>187</v>
      </c>
      <c r="BE199" s="223">
        <f>IF(N199="základní",J199,0)</f>
        <v>10568</v>
      </c>
      <c r="BF199" s="223">
        <f>IF(N199="snížená",J199,0)</f>
        <v>0</v>
      </c>
      <c r="BG199" s="223">
        <f>IF(N199="zákl. přenesená",J199,0)</f>
        <v>0</v>
      </c>
      <c r="BH199" s="223">
        <f>IF(N199="sníž. přenesená",J199,0)</f>
        <v>0</v>
      </c>
      <c r="BI199" s="223">
        <f>IF(N199="nulová",J199,0)</f>
        <v>0</v>
      </c>
      <c r="BJ199" s="16" t="s">
        <v>86</v>
      </c>
      <c r="BK199" s="223">
        <f>ROUND(I199*H199,2)</f>
        <v>10568</v>
      </c>
      <c r="BL199" s="16" t="s">
        <v>204</v>
      </c>
      <c r="BM199" s="222" t="s">
        <v>1421</v>
      </c>
    </row>
    <row r="200" s="2" customFormat="1" ht="21.75" customHeight="1">
      <c r="A200" s="31"/>
      <c r="B200" s="32"/>
      <c r="C200" s="263" t="s">
        <v>1296</v>
      </c>
      <c r="D200" s="263" t="s">
        <v>461</v>
      </c>
      <c r="E200" s="264" t="s">
        <v>1882</v>
      </c>
      <c r="F200" s="265" t="s">
        <v>1849</v>
      </c>
      <c r="G200" s="266" t="s">
        <v>1752</v>
      </c>
      <c r="H200" s="267">
        <v>4</v>
      </c>
      <c r="I200" s="268">
        <v>1931</v>
      </c>
      <c r="J200" s="268">
        <f>ROUND(I200*H200,2)</f>
        <v>7724</v>
      </c>
      <c r="K200" s="269"/>
      <c r="L200" s="270"/>
      <c r="M200" s="271" t="s">
        <v>1</v>
      </c>
      <c r="N200" s="272" t="s">
        <v>43</v>
      </c>
      <c r="O200" s="220">
        <v>0</v>
      </c>
      <c r="P200" s="220">
        <f>O200*H200</f>
        <v>0</v>
      </c>
      <c r="Q200" s="220">
        <v>0</v>
      </c>
      <c r="R200" s="220">
        <f>Q200*H200</f>
        <v>0</v>
      </c>
      <c r="S200" s="220">
        <v>0</v>
      </c>
      <c r="T200" s="221">
        <f>S200*H200</f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222" t="s">
        <v>332</v>
      </c>
      <c r="AT200" s="222" t="s">
        <v>461</v>
      </c>
      <c r="AU200" s="222" t="s">
        <v>88</v>
      </c>
      <c r="AY200" s="16" t="s">
        <v>187</v>
      </c>
      <c r="BE200" s="223">
        <f>IF(N200="základní",J200,0)</f>
        <v>7724</v>
      </c>
      <c r="BF200" s="223">
        <f>IF(N200="snížená",J200,0)</f>
        <v>0</v>
      </c>
      <c r="BG200" s="223">
        <f>IF(N200="zákl. přenesená",J200,0)</f>
        <v>0</v>
      </c>
      <c r="BH200" s="223">
        <f>IF(N200="sníž. přenesená",J200,0)</f>
        <v>0</v>
      </c>
      <c r="BI200" s="223">
        <f>IF(N200="nulová",J200,0)</f>
        <v>0</v>
      </c>
      <c r="BJ200" s="16" t="s">
        <v>86</v>
      </c>
      <c r="BK200" s="223">
        <f>ROUND(I200*H200,2)</f>
        <v>7724</v>
      </c>
      <c r="BL200" s="16" t="s">
        <v>204</v>
      </c>
      <c r="BM200" s="222" t="s">
        <v>1424</v>
      </c>
    </row>
    <row r="201" s="2" customFormat="1" ht="21.75" customHeight="1">
      <c r="A201" s="31"/>
      <c r="B201" s="32"/>
      <c r="C201" s="263" t="s">
        <v>1425</v>
      </c>
      <c r="D201" s="263" t="s">
        <v>461</v>
      </c>
      <c r="E201" s="264" t="s">
        <v>1883</v>
      </c>
      <c r="F201" s="265" t="s">
        <v>1884</v>
      </c>
      <c r="G201" s="266" t="s">
        <v>1752</v>
      </c>
      <c r="H201" s="267">
        <v>2</v>
      </c>
      <c r="I201" s="268">
        <v>711</v>
      </c>
      <c r="J201" s="268">
        <f>ROUND(I201*H201,2)</f>
        <v>1422</v>
      </c>
      <c r="K201" s="269"/>
      <c r="L201" s="270"/>
      <c r="M201" s="271" t="s">
        <v>1</v>
      </c>
      <c r="N201" s="272" t="s">
        <v>43</v>
      </c>
      <c r="O201" s="220">
        <v>0</v>
      </c>
      <c r="P201" s="220">
        <f>O201*H201</f>
        <v>0</v>
      </c>
      <c r="Q201" s="220">
        <v>0</v>
      </c>
      <c r="R201" s="220">
        <f>Q201*H201</f>
        <v>0</v>
      </c>
      <c r="S201" s="220">
        <v>0</v>
      </c>
      <c r="T201" s="221">
        <f>S201*H201</f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222" t="s">
        <v>332</v>
      </c>
      <c r="AT201" s="222" t="s">
        <v>461</v>
      </c>
      <c r="AU201" s="222" t="s">
        <v>88</v>
      </c>
      <c r="AY201" s="16" t="s">
        <v>187</v>
      </c>
      <c r="BE201" s="223">
        <f>IF(N201="základní",J201,0)</f>
        <v>1422</v>
      </c>
      <c r="BF201" s="223">
        <f>IF(N201="snížená",J201,0)</f>
        <v>0</v>
      </c>
      <c r="BG201" s="223">
        <f>IF(N201="zákl. přenesená",J201,0)</f>
        <v>0</v>
      </c>
      <c r="BH201" s="223">
        <f>IF(N201="sníž. přenesená",J201,0)</f>
        <v>0</v>
      </c>
      <c r="BI201" s="223">
        <f>IF(N201="nulová",J201,0)</f>
        <v>0</v>
      </c>
      <c r="BJ201" s="16" t="s">
        <v>86</v>
      </c>
      <c r="BK201" s="223">
        <f>ROUND(I201*H201,2)</f>
        <v>1422</v>
      </c>
      <c r="BL201" s="16" t="s">
        <v>204</v>
      </c>
      <c r="BM201" s="222" t="s">
        <v>1428</v>
      </c>
    </row>
    <row r="202" s="2" customFormat="1" ht="21.75" customHeight="1">
      <c r="A202" s="31"/>
      <c r="B202" s="32"/>
      <c r="C202" s="263" t="s">
        <v>1300</v>
      </c>
      <c r="D202" s="263" t="s">
        <v>461</v>
      </c>
      <c r="E202" s="264" t="s">
        <v>1885</v>
      </c>
      <c r="F202" s="265" t="s">
        <v>1886</v>
      </c>
      <c r="G202" s="266" t="s">
        <v>1752</v>
      </c>
      <c r="H202" s="267">
        <v>4</v>
      </c>
      <c r="I202" s="268">
        <v>439</v>
      </c>
      <c r="J202" s="268">
        <f>ROUND(I202*H202,2)</f>
        <v>1756</v>
      </c>
      <c r="K202" s="269"/>
      <c r="L202" s="270"/>
      <c r="M202" s="271" t="s">
        <v>1</v>
      </c>
      <c r="N202" s="272" t="s">
        <v>43</v>
      </c>
      <c r="O202" s="220">
        <v>0</v>
      </c>
      <c r="P202" s="220">
        <f>O202*H202</f>
        <v>0</v>
      </c>
      <c r="Q202" s="220">
        <v>0</v>
      </c>
      <c r="R202" s="220">
        <f>Q202*H202</f>
        <v>0</v>
      </c>
      <c r="S202" s="220">
        <v>0</v>
      </c>
      <c r="T202" s="221">
        <f>S202*H202</f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222" t="s">
        <v>332</v>
      </c>
      <c r="AT202" s="222" t="s">
        <v>461</v>
      </c>
      <c r="AU202" s="222" t="s">
        <v>88</v>
      </c>
      <c r="AY202" s="16" t="s">
        <v>187</v>
      </c>
      <c r="BE202" s="223">
        <f>IF(N202="základní",J202,0)</f>
        <v>1756</v>
      </c>
      <c r="BF202" s="223">
        <f>IF(N202="snížená",J202,0)</f>
        <v>0</v>
      </c>
      <c r="BG202" s="223">
        <f>IF(N202="zákl. přenesená",J202,0)</f>
        <v>0</v>
      </c>
      <c r="BH202" s="223">
        <f>IF(N202="sníž. přenesená",J202,0)</f>
        <v>0</v>
      </c>
      <c r="BI202" s="223">
        <f>IF(N202="nulová",J202,0)</f>
        <v>0</v>
      </c>
      <c r="BJ202" s="16" t="s">
        <v>86</v>
      </c>
      <c r="BK202" s="223">
        <f>ROUND(I202*H202,2)</f>
        <v>1756</v>
      </c>
      <c r="BL202" s="16" t="s">
        <v>204</v>
      </c>
      <c r="BM202" s="222" t="s">
        <v>1431</v>
      </c>
    </row>
    <row r="203" s="2" customFormat="1" ht="21.75" customHeight="1">
      <c r="A203" s="31"/>
      <c r="B203" s="32"/>
      <c r="C203" s="263" t="s">
        <v>1432</v>
      </c>
      <c r="D203" s="263" t="s">
        <v>461</v>
      </c>
      <c r="E203" s="264" t="s">
        <v>1887</v>
      </c>
      <c r="F203" s="265" t="s">
        <v>1888</v>
      </c>
      <c r="G203" s="266" t="s">
        <v>1752</v>
      </c>
      <c r="H203" s="267">
        <v>7</v>
      </c>
      <c r="I203" s="268">
        <v>381</v>
      </c>
      <c r="J203" s="268">
        <f>ROUND(I203*H203,2)</f>
        <v>2667</v>
      </c>
      <c r="K203" s="269"/>
      <c r="L203" s="270"/>
      <c r="M203" s="271" t="s">
        <v>1</v>
      </c>
      <c r="N203" s="272" t="s">
        <v>43</v>
      </c>
      <c r="O203" s="220">
        <v>0</v>
      </c>
      <c r="P203" s="220">
        <f>O203*H203</f>
        <v>0</v>
      </c>
      <c r="Q203" s="220">
        <v>0</v>
      </c>
      <c r="R203" s="220">
        <f>Q203*H203</f>
        <v>0</v>
      </c>
      <c r="S203" s="220">
        <v>0</v>
      </c>
      <c r="T203" s="221">
        <f>S203*H203</f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222" t="s">
        <v>332</v>
      </c>
      <c r="AT203" s="222" t="s">
        <v>461</v>
      </c>
      <c r="AU203" s="222" t="s">
        <v>88</v>
      </c>
      <c r="AY203" s="16" t="s">
        <v>187</v>
      </c>
      <c r="BE203" s="223">
        <f>IF(N203="základní",J203,0)</f>
        <v>2667</v>
      </c>
      <c r="BF203" s="223">
        <f>IF(N203="snížená",J203,0)</f>
        <v>0</v>
      </c>
      <c r="BG203" s="223">
        <f>IF(N203="zákl. přenesená",J203,0)</f>
        <v>0</v>
      </c>
      <c r="BH203" s="223">
        <f>IF(N203="sníž. přenesená",J203,0)</f>
        <v>0</v>
      </c>
      <c r="BI203" s="223">
        <f>IF(N203="nulová",J203,0)</f>
        <v>0</v>
      </c>
      <c r="BJ203" s="16" t="s">
        <v>86</v>
      </c>
      <c r="BK203" s="223">
        <f>ROUND(I203*H203,2)</f>
        <v>2667</v>
      </c>
      <c r="BL203" s="16" t="s">
        <v>204</v>
      </c>
      <c r="BM203" s="222" t="s">
        <v>1435</v>
      </c>
    </row>
    <row r="204" s="2" customFormat="1" ht="21.75" customHeight="1">
      <c r="A204" s="31"/>
      <c r="B204" s="32"/>
      <c r="C204" s="263" t="s">
        <v>1305</v>
      </c>
      <c r="D204" s="263" t="s">
        <v>461</v>
      </c>
      <c r="E204" s="264" t="s">
        <v>1889</v>
      </c>
      <c r="F204" s="265" t="s">
        <v>1890</v>
      </c>
      <c r="G204" s="266" t="s">
        <v>1752</v>
      </c>
      <c r="H204" s="267">
        <v>1</v>
      </c>
      <c r="I204" s="268">
        <v>1330</v>
      </c>
      <c r="J204" s="268">
        <f>ROUND(I204*H204,2)</f>
        <v>1330</v>
      </c>
      <c r="K204" s="269"/>
      <c r="L204" s="270"/>
      <c r="M204" s="271" t="s">
        <v>1</v>
      </c>
      <c r="N204" s="272" t="s">
        <v>43</v>
      </c>
      <c r="O204" s="220">
        <v>0</v>
      </c>
      <c r="P204" s="220">
        <f>O204*H204</f>
        <v>0</v>
      </c>
      <c r="Q204" s="220">
        <v>0</v>
      </c>
      <c r="R204" s="220">
        <f>Q204*H204</f>
        <v>0</v>
      </c>
      <c r="S204" s="220">
        <v>0</v>
      </c>
      <c r="T204" s="221">
        <f>S204*H204</f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222" t="s">
        <v>332</v>
      </c>
      <c r="AT204" s="222" t="s">
        <v>461</v>
      </c>
      <c r="AU204" s="222" t="s">
        <v>88</v>
      </c>
      <c r="AY204" s="16" t="s">
        <v>187</v>
      </c>
      <c r="BE204" s="223">
        <f>IF(N204="základní",J204,0)</f>
        <v>1330</v>
      </c>
      <c r="BF204" s="223">
        <f>IF(N204="snížená",J204,0)</f>
        <v>0</v>
      </c>
      <c r="BG204" s="223">
        <f>IF(N204="zákl. přenesená",J204,0)</f>
        <v>0</v>
      </c>
      <c r="BH204" s="223">
        <f>IF(N204="sníž. přenesená",J204,0)</f>
        <v>0</v>
      </c>
      <c r="BI204" s="223">
        <f>IF(N204="nulová",J204,0)</f>
        <v>0</v>
      </c>
      <c r="BJ204" s="16" t="s">
        <v>86</v>
      </c>
      <c r="BK204" s="223">
        <f>ROUND(I204*H204,2)</f>
        <v>1330</v>
      </c>
      <c r="BL204" s="16" t="s">
        <v>204</v>
      </c>
      <c r="BM204" s="222" t="s">
        <v>1438</v>
      </c>
    </row>
    <row r="205" s="2" customFormat="1" ht="16.5" customHeight="1">
      <c r="A205" s="31"/>
      <c r="B205" s="32"/>
      <c r="C205" s="263" t="s">
        <v>1440</v>
      </c>
      <c r="D205" s="263" t="s">
        <v>461</v>
      </c>
      <c r="E205" s="264" t="s">
        <v>1891</v>
      </c>
      <c r="F205" s="265" t="s">
        <v>1892</v>
      </c>
      <c r="G205" s="266" t="s">
        <v>1800</v>
      </c>
      <c r="H205" s="267">
        <v>26</v>
      </c>
      <c r="I205" s="268">
        <v>1326</v>
      </c>
      <c r="J205" s="268">
        <f>ROUND(I205*H205,2)</f>
        <v>34476</v>
      </c>
      <c r="K205" s="269"/>
      <c r="L205" s="270"/>
      <c r="M205" s="271" t="s">
        <v>1</v>
      </c>
      <c r="N205" s="272" t="s">
        <v>43</v>
      </c>
      <c r="O205" s="220">
        <v>0</v>
      </c>
      <c r="P205" s="220">
        <f>O205*H205</f>
        <v>0</v>
      </c>
      <c r="Q205" s="220">
        <v>0</v>
      </c>
      <c r="R205" s="220">
        <f>Q205*H205</f>
        <v>0</v>
      </c>
      <c r="S205" s="220">
        <v>0</v>
      </c>
      <c r="T205" s="221">
        <f>S205*H205</f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222" t="s">
        <v>332</v>
      </c>
      <c r="AT205" s="222" t="s">
        <v>461</v>
      </c>
      <c r="AU205" s="222" t="s">
        <v>88</v>
      </c>
      <c r="AY205" s="16" t="s">
        <v>187</v>
      </c>
      <c r="BE205" s="223">
        <f>IF(N205="základní",J205,0)</f>
        <v>34476</v>
      </c>
      <c r="BF205" s="223">
        <f>IF(N205="snížená",J205,0)</f>
        <v>0</v>
      </c>
      <c r="BG205" s="223">
        <f>IF(N205="zákl. přenesená",J205,0)</f>
        <v>0</v>
      </c>
      <c r="BH205" s="223">
        <f>IF(N205="sníž. přenesená",J205,0)</f>
        <v>0</v>
      </c>
      <c r="BI205" s="223">
        <f>IF(N205="nulová",J205,0)</f>
        <v>0</v>
      </c>
      <c r="BJ205" s="16" t="s">
        <v>86</v>
      </c>
      <c r="BK205" s="223">
        <f>ROUND(I205*H205,2)</f>
        <v>34476</v>
      </c>
      <c r="BL205" s="16" t="s">
        <v>204</v>
      </c>
      <c r="BM205" s="222" t="s">
        <v>1443</v>
      </c>
    </row>
    <row r="206" s="2" customFormat="1" ht="16.5" customHeight="1">
      <c r="A206" s="31"/>
      <c r="B206" s="32"/>
      <c r="C206" s="263" t="s">
        <v>1309</v>
      </c>
      <c r="D206" s="263" t="s">
        <v>461</v>
      </c>
      <c r="E206" s="264" t="s">
        <v>1893</v>
      </c>
      <c r="F206" s="265" t="s">
        <v>1894</v>
      </c>
      <c r="G206" s="266" t="s">
        <v>1800</v>
      </c>
      <c r="H206" s="267">
        <v>39</v>
      </c>
      <c r="I206" s="268">
        <v>954</v>
      </c>
      <c r="J206" s="268">
        <f>ROUND(I206*H206,2)</f>
        <v>37206</v>
      </c>
      <c r="K206" s="269"/>
      <c r="L206" s="270"/>
      <c r="M206" s="271" t="s">
        <v>1</v>
      </c>
      <c r="N206" s="272" t="s">
        <v>43</v>
      </c>
      <c r="O206" s="220">
        <v>0</v>
      </c>
      <c r="P206" s="220">
        <f>O206*H206</f>
        <v>0</v>
      </c>
      <c r="Q206" s="220">
        <v>0</v>
      </c>
      <c r="R206" s="220">
        <f>Q206*H206</f>
        <v>0</v>
      </c>
      <c r="S206" s="220">
        <v>0</v>
      </c>
      <c r="T206" s="221">
        <f>S206*H206</f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222" t="s">
        <v>332</v>
      </c>
      <c r="AT206" s="222" t="s">
        <v>461</v>
      </c>
      <c r="AU206" s="222" t="s">
        <v>88</v>
      </c>
      <c r="AY206" s="16" t="s">
        <v>187</v>
      </c>
      <c r="BE206" s="223">
        <f>IF(N206="základní",J206,0)</f>
        <v>37206</v>
      </c>
      <c r="BF206" s="223">
        <f>IF(N206="snížená",J206,0)</f>
        <v>0</v>
      </c>
      <c r="BG206" s="223">
        <f>IF(N206="zákl. přenesená",J206,0)</f>
        <v>0</v>
      </c>
      <c r="BH206" s="223">
        <f>IF(N206="sníž. přenesená",J206,0)</f>
        <v>0</v>
      </c>
      <c r="BI206" s="223">
        <f>IF(N206="nulová",J206,0)</f>
        <v>0</v>
      </c>
      <c r="BJ206" s="16" t="s">
        <v>86</v>
      </c>
      <c r="BK206" s="223">
        <f>ROUND(I206*H206,2)</f>
        <v>37206</v>
      </c>
      <c r="BL206" s="16" t="s">
        <v>204</v>
      </c>
      <c r="BM206" s="222" t="s">
        <v>1448</v>
      </c>
    </row>
    <row r="207" s="2" customFormat="1" ht="16.5" customHeight="1">
      <c r="A207" s="31"/>
      <c r="B207" s="32"/>
      <c r="C207" s="263" t="s">
        <v>1450</v>
      </c>
      <c r="D207" s="263" t="s">
        <v>461</v>
      </c>
      <c r="E207" s="264" t="s">
        <v>1895</v>
      </c>
      <c r="F207" s="265" t="s">
        <v>1896</v>
      </c>
      <c r="G207" s="266" t="s">
        <v>1800</v>
      </c>
      <c r="H207" s="267">
        <v>13</v>
      </c>
      <c r="I207" s="268">
        <v>459</v>
      </c>
      <c r="J207" s="268">
        <f>ROUND(I207*H207,2)</f>
        <v>5967</v>
      </c>
      <c r="K207" s="269"/>
      <c r="L207" s="270"/>
      <c r="M207" s="271" t="s">
        <v>1</v>
      </c>
      <c r="N207" s="272" t="s">
        <v>43</v>
      </c>
      <c r="O207" s="220">
        <v>0</v>
      </c>
      <c r="P207" s="220">
        <f>O207*H207</f>
        <v>0</v>
      </c>
      <c r="Q207" s="220">
        <v>0</v>
      </c>
      <c r="R207" s="220">
        <f>Q207*H207</f>
        <v>0</v>
      </c>
      <c r="S207" s="220">
        <v>0</v>
      </c>
      <c r="T207" s="221">
        <f>S207*H207</f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222" t="s">
        <v>332</v>
      </c>
      <c r="AT207" s="222" t="s">
        <v>461</v>
      </c>
      <c r="AU207" s="222" t="s">
        <v>88</v>
      </c>
      <c r="AY207" s="16" t="s">
        <v>187</v>
      </c>
      <c r="BE207" s="223">
        <f>IF(N207="základní",J207,0)</f>
        <v>5967</v>
      </c>
      <c r="BF207" s="223">
        <f>IF(N207="snížená",J207,0)</f>
        <v>0</v>
      </c>
      <c r="BG207" s="223">
        <f>IF(N207="zákl. přenesená",J207,0)</f>
        <v>0</v>
      </c>
      <c r="BH207" s="223">
        <f>IF(N207="sníž. přenesená",J207,0)</f>
        <v>0</v>
      </c>
      <c r="BI207" s="223">
        <f>IF(N207="nulová",J207,0)</f>
        <v>0</v>
      </c>
      <c r="BJ207" s="16" t="s">
        <v>86</v>
      </c>
      <c r="BK207" s="223">
        <f>ROUND(I207*H207,2)</f>
        <v>5967</v>
      </c>
      <c r="BL207" s="16" t="s">
        <v>204</v>
      </c>
      <c r="BM207" s="222" t="s">
        <v>1453</v>
      </c>
    </row>
    <row r="208" s="2" customFormat="1" ht="21.75" customHeight="1">
      <c r="A208" s="31"/>
      <c r="B208" s="32"/>
      <c r="C208" s="263" t="s">
        <v>1313</v>
      </c>
      <c r="D208" s="263" t="s">
        <v>461</v>
      </c>
      <c r="E208" s="264" t="s">
        <v>1897</v>
      </c>
      <c r="F208" s="265" t="s">
        <v>1764</v>
      </c>
      <c r="G208" s="266" t="s">
        <v>216</v>
      </c>
      <c r="H208" s="267">
        <v>11</v>
      </c>
      <c r="I208" s="268">
        <v>280</v>
      </c>
      <c r="J208" s="268">
        <f>ROUND(I208*H208,2)</f>
        <v>3080</v>
      </c>
      <c r="K208" s="269"/>
      <c r="L208" s="270"/>
      <c r="M208" s="271" t="s">
        <v>1</v>
      </c>
      <c r="N208" s="272" t="s">
        <v>43</v>
      </c>
      <c r="O208" s="220">
        <v>0</v>
      </c>
      <c r="P208" s="220">
        <f>O208*H208</f>
        <v>0</v>
      </c>
      <c r="Q208" s="220">
        <v>0</v>
      </c>
      <c r="R208" s="220">
        <f>Q208*H208</f>
        <v>0</v>
      </c>
      <c r="S208" s="220">
        <v>0</v>
      </c>
      <c r="T208" s="221">
        <f>S208*H208</f>
        <v>0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222" t="s">
        <v>332</v>
      </c>
      <c r="AT208" s="222" t="s">
        <v>461</v>
      </c>
      <c r="AU208" s="222" t="s">
        <v>88</v>
      </c>
      <c r="AY208" s="16" t="s">
        <v>187</v>
      </c>
      <c r="BE208" s="223">
        <f>IF(N208="základní",J208,0)</f>
        <v>3080</v>
      </c>
      <c r="BF208" s="223">
        <f>IF(N208="snížená",J208,0)</f>
        <v>0</v>
      </c>
      <c r="BG208" s="223">
        <f>IF(N208="zákl. přenesená",J208,0)</f>
        <v>0</v>
      </c>
      <c r="BH208" s="223">
        <f>IF(N208="sníž. přenesená",J208,0)</f>
        <v>0</v>
      </c>
      <c r="BI208" s="223">
        <f>IF(N208="nulová",J208,0)</f>
        <v>0</v>
      </c>
      <c r="BJ208" s="16" t="s">
        <v>86</v>
      </c>
      <c r="BK208" s="223">
        <f>ROUND(I208*H208,2)</f>
        <v>3080</v>
      </c>
      <c r="BL208" s="16" t="s">
        <v>204</v>
      </c>
      <c r="BM208" s="222" t="s">
        <v>1457</v>
      </c>
    </row>
    <row r="209" s="2" customFormat="1" ht="16.5" customHeight="1">
      <c r="A209" s="31"/>
      <c r="B209" s="32"/>
      <c r="C209" s="263" t="s">
        <v>1459</v>
      </c>
      <c r="D209" s="263" t="s">
        <v>461</v>
      </c>
      <c r="E209" s="264" t="s">
        <v>1898</v>
      </c>
      <c r="F209" s="265" t="s">
        <v>1899</v>
      </c>
      <c r="G209" s="266" t="s">
        <v>422</v>
      </c>
      <c r="H209" s="267">
        <v>1</v>
      </c>
      <c r="I209" s="268">
        <v>3948.9499999999998</v>
      </c>
      <c r="J209" s="268">
        <f>ROUND(I209*H209,2)</f>
        <v>3948.9499999999998</v>
      </c>
      <c r="K209" s="269"/>
      <c r="L209" s="270"/>
      <c r="M209" s="271" t="s">
        <v>1</v>
      </c>
      <c r="N209" s="272" t="s">
        <v>43</v>
      </c>
      <c r="O209" s="220">
        <v>0</v>
      </c>
      <c r="P209" s="220">
        <f>O209*H209</f>
        <v>0</v>
      </c>
      <c r="Q209" s="220">
        <v>0</v>
      </c>
      <c r="R209" s="220">
        <f>Q209*H209</f>
        <v>0</v>
      </c>
      <c r="S209" s="220">
        <v>0</v>
      </c>
      <c r="T209" s="221">
        <f>S209*H209</f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222" t="s">
        <v>332</v>
      </c>
      <c r="AT209" s="222" t="s">
        <v>461</v>
      </c>
      <c r="AU209" s="222" t="s">
        <v>88</v>
      </c>
      <c r="AY209" s="16" t="s">
        <v>187</v>
      </c>
      <c r="BE209" s="223">
        <f>IF(N209="základní",J209,0)</f>
        <v>3948.9499999999998</v>
      </c>
      <c r="BF209" s="223">
        <f>IF(N209="snížená",J209,0)</f>
        <v>0</v>
      </c>
      <c r="BG209" s="223">
        <f>IF(N209="zákl. přenesená",J209,0)</f>
        <v>0</v>
      </c>
      <c r="BH209" s="223">
        <f>IF(N209="sníž. přenesená",J209,0)</f>
        <v>0</v>
      </c>
      <c r="BI209" s="223">
        <f>IF(N209="nulová",J209,0)</f>
        <v>0</v>
      </c>
      <c r="BJ209" s="16" t="s">
        <v>86</v>
      </c>
      <c r="BK209" s="223">
        <f>ROUND(I209*H209,2)</f>
        <v>3948.9499999999998</v>
      </c>
      <c r="BL209" s="16" t="s">
        <v>204</v>
      </c>
      <c r="BM209" s="222" t="s">
        <v>1462</v>
      </c>
    </row>
    <row r="210" s="11" customFormat="1" ht="22.8" customHeight="1">
      <c r="A210" s="11"/>
      <c r="B210" s="198"/>
      <c r="C210" s="199"/>
      <c r="D210" s="200" t="s">
        <v>77</v>
      </c>
      <c r="E210" s="251" t="s">
        <v>1900</v>
      </c>
      <c r="F210" s="251" t="s">
        <v>1901</v>
      </c>
      <c r="G210" s="199"/>
      <c r="H210" s="199"/>
      <c r="I210" s="199"/>
      <c r="J210" s="252">
        <f>BK210</f>
        <v>95143.600000000006</v>
      </c>
      <c r="K210" s="199"/>
      <c r="L210" s="203"/>
      <c r="M210" s="204"/>
      <c r="N210" s="205"/>
      <c r="O210" s="205"/>
      <c r="P210" s="206">
        <f>SUM(P211:P233)</f>
        <v>0</v>
      </c>
      <c r="Q210" s="205"/>
      <c r="R210" s="206">
        <f>SUM(R211:R233)</f>
        <v>0</v>
      </c>
      <c r="S210" s="205"/>
      <c r="T210" s="207">
        <f>SUM(T211:T233)</f>
        <v>0</v>
      </c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R210" s="208" t="s">
        <v>86</v>
      </c>
      <c r="AT210" s="209" t="s">
        <v>77</v>
      </c>
      <c r="AU210" s="209" t="s">
        <v>86</v>
      </c>
      <c r="AY210" s="208" t="s">
        <v>187</v>
      </c>
      <c r="BK210" s="210">
        <f>SUM(BK211:BK233)</f>
        <v>95143.600000000006</v>
      </c>
    </row>
    <row r="211" s="2" customFormat="1" ht="16.5" customHeight="1">
      <c r="A211" s="31"/>
      <c r="B211" s="32"/>
      <c r="C211" s="263" t="s">
        <v>1317</v>
      </c>
      <c r="D211" s="263" t="s">
        <v>461</v>
      </c>
      <c r="E211" s="264" t="s">
        <v>1902</v>
      </c>
      <c r="F211" s="265" t="s">
        <v>1903</v>
      </c>
      <c r="G211" s="266" t="s">
        <v>1752</v>
      </c>
      <c r="H211" s="267">
        <v>1</v>
      </c>
      <c r="I211" s="268">
        <v>7771</v>
      </c>
      <c r="J211" s="268">
        <f>ROUND(I211*H211,2)</f>
        <v>7771</v>
      </c>
      <c r="K211" s="269"/>
      <c r="L211" s="270"/>
      <c r="M211" s="271" t="s">
        <v>1</v>
      </c>
      <c r="N211" s="272" t="s">
        <v>43</v>
      </c>
      <c r="O211" s="220">
        <v>0</v>
      </c>
      <c r="P211" s="220">
        <f>O211*H211</f>
        <v>0</v>
      </c>
      <c r="Q211" s="220">
        <v>0</v>
      </c>
      <c r="R211" s="220">
        <f>Q211*H211</f>
        <v>0</v>
      </c>
      <c r="S211" s="220">
        <v>0</v>
      </c>
      <c r="T211" s="221">
        <f>S211*H211</f>
        <v>0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222" t="s">
        <v>332</v>
      </c>
      <c r="AT211" s="222" t="s">
        <v>461</v>
      </c>
      <c r="AU211" s="222" t="s">
        <v>88</v>
      </c>
      <c r="AY211" s="16" t="s">
        <v>187</v>
      </c>
      <c r="BE211" s="223">
        <f>IF(N211="základní",J211,0)</f>
        <v>7771</v>
      </c>
      <c r="BF211" s="223">
        <f>IF(N211="snížená",J211,0)</f>
        <v>0</v>
      </c>
      <c r="BG211" s="223">
        <f>IF(N211="zákl. přenesená",J211,0)</f>
        <v>0</v>
      </c>
      <c r="BH211" s="223">
        <f>IF(N211="sníž. přenesená",J211,0)</f>
        <v>0</v>
      </c>
      <c r="BI211" s="223">
        <f>IF(N211="nulová",J211,0)</f>
        <v>0</v>
      </c>
      <c r="BJ211" s="16" t="s">
        <v>86</v>
      </c>
      <c r="BK211" s="223">
        <f>ROUND(I211*H211,2)</f>
        <v>7771</v>
      </c>
      <c r="BL211" s="16" t="s">
        <v>204</v>
      </c>
      <c r="BM211" s="222" t="s">
        <v>1466</v>
      </c>
    </row>
    <row r="212" s="2" customFormat="1" ht="16.5" customHeight="1">
      <c r="A212" s="31"/>
      <c r="B212" s="32"/>
      <c r="C212" s="263" t="s">
        <v>1468</v>
      </c>
      <c r="D212" s="263" t="s">
        <v>461</v>
      </c>
      <c r="E212" s="264" t="s">
        <v>1904</v>
      </c>
      <c r="F212" s="265" t="s">
        <v>1818</v>
      </c>
      <c r="G212" s="266" t="s">
        <v>1752</v>
      </c>
      <c r="H212" s="267">
        <v>1</v>
      </c>
      <c r="I212" s="268">
        <v>6330</v>
      </c>
      <c r="J212" s="268">
        <f>ROUND(I212*H212,2)</f>
        <v>6330</v>
      </c>
      <c r="K212" s="269"/>
      <c r="L212" s="270"/>
      <c r="M212" s="271" t="s">
        <v>1</v>
      </c>
      <c r="N212" s="272" t="s">
        <v>43</v>
      </c>
      <c r="O212" s="220">
        <v>0</v>
      </c>
      <c r="P212" s="220">
        <f>O212*H212</f>
        <v>0</v>
      </c>
      <c r="Q212" s="220">
        <v>0</v>
      </c>
      <c r="R212" s="220">
        <f>Q212*H212</f>
        <v>0</v>
      </c>
      <c r="S212" s="220">
        <v>0</v>
      </c>
      <c r="T212" s="221">
        <f>S212*H212</f>
        <v>0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222" t="s">
        <v>332</v>
      </c>
      <c r="AT212" s="222" t="s">
        <v>461</v>
      </c>
      <c r="AU212" s="222" t="s">
        <v>88</v>
      </c>
      <c r="AY212" s="16" t="s">
        <v>187</v>
      </c>
      <c r="BE212" s="223">
        <f>IF(N212="základní",J212,0)</f>
        <v>6330</v>
      </c>
      <c r="BF212" s="223">
        <f>IF(N212="snížená",J212,0)</f>
        <v>0</v>
      </c>
      <c r="BG212" s="223">
        <f>IF(N212="zákl. přenesená",J212,0)</f>
        <v>0</v>
      </c>
      <c r="BH212" s="223">
        <f>IF(N212="sníž. přenesená",J212,0)</f>
        <v>0</v>
      </c>
      <c r="BI212" s="223">
        <f>IF(N212="nulová",J212,0)</f>
        <v>0</v>
      </c>
      <c r="BJ212" s="16" t="s">
        <v>86</v>
      </c>
      <c r="BK212" s="223">
        <f>ROUND(I212*H212,2)</f>
        <v>6330</v>
      </c>
      <c r="BL212" s="16" t="s">
        <v>204</v>
      </c>
      <c r="BM212" s="222" t="s">
        <v>1471</v>
      </c>
    </row>
    <row r="213" s="2" customFormat="1" ht="16.5" customHeight="1">
      <c r="A213" s="31"/>
      <c r="B213" s="32"/>
      <c r="C213" s="263" t="s">
        <v>1321</v>
      </c>
      <c r="D213" s="263" t="s">
        <v>461</v>
      </c>
      <c r="E213" s="264" t="s">
        <v>1905</v>
      </c>
      <c r="F213" s="265" t="s">
        <v>1906</v>
      </c>
      <c r="G213" s="266" t="s">
        <v>1752</v>
      </c>
      <c r="H213" s="267">
        <v>2</v>
      </c>
      <c r="I213" s="268">
        <v>196</v>
      </c>
      <c r="J213" s="268">
        <f>ROUND(I213*H213,2)</f>
        <v>392</v>
      </c>
      <c r="K213" s="269"/>
      <c r="L213" s="270"/>
      <c r="M213" s="271" t="s">
        <v>1</v>
      </c>
      <c r="N213" s="272" t="s">
        <v>43</v>
      </c>
      <c r="O213" s="220">
        <v>0</v>
      </c>
      <c r="P213" s="220">
        <f>O213*H213</f>
        <v>0</v>
      </c>
      <c r="Q213" s="220">
        <v>0</v>
      </c>
      <c r="R213" s="220">
        <f>Q213*H213</f>
        <v>0</v>
      </c>
      <c r="S213" s="220">
        <v>0</v>
      </c>
      <c r="T213" s="221">
        <f>S213*H213</f>
        <v>0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222" t="s">
        <v>332</v>
      </c>
      <c r="AT213" s="222" t="s">
        <v>461</v>
      </c>
      <c r="AU213" s="222" t="s">
        <v>88</v>
      </c>
      <c r="AY213" s="16" t="s">
        <v>187</v>
      </c>
      <c r="BE213" s="223">
        <f>IF(N213="základní",J213,0)</f>
        <v>392</v>
      </c>
      <c r="BF213" s="223">
        <f>IF(N213="snížená",J213,0)</f>
        <v>0</v>
      </c>
      <c r="BG213" s="223">
        <f>IF(N213="zákl. přenesená",J213,0)</f>
        <v>0</v>
      </c>
      <c r="BH213" s="223">
        <f>IF(N213="sníž. přenesená",J213,0)</f>
        <v>0</v>
      </c>
      <c r="BI213" s="223">
        <f>IF(N213="nulová",J213,0)</f>
        <v>0</v>
      </c>
      <c r="BJ213" s="16" t="s">
        <v>86</v>
      </c>
      <c r="BK213" s="223">
        <f>ROUND(I213*H213,2)</f>
        <v>392</v>
      </c>
      <c r="BL213" s="16" t="s">
        <v>204</v>
      </c>
      <c r="BM213" s="222" t="s">
        <v>1476</v>
      </c>
    </row>
    <row r="214" s="2" customFormat="1" ht="16.5" customHeight="1">
      <c r="A214" s="31"/>
      <c r="B214" s="32"/>
      <c r="C214" s="263" t="s">
        <v>1478</v>
      </c>
      <c r="D214" s="263" t="s">
        <v>461</v>
      </c>
      <c r="E214" s="264" t="s">
        <v>1907</v>
      </c>
      <c r="F214" s="265" t="s">
        <v>1908</v>
      </c>
      <c r="G214" s="266" t="s">
        <v>1752</v>
      </c>
      <c r="H214" s="267">
        <v>1</v>
      </c>
      <c r="I214" s="268">
        <v>6882</v>
      </c>
      <c r="J214" s="268">
        <f>ROUND(I214*H214,2)</f>
        <v>6882</v>
      </c>
      <c r="K214" s="269"/>
      <c r="L214" s="270"/>
      <c r="M214" s="271" t="s">
        <v>1</v>
      </c>
      <c r="N214" s="272" t="s">
        <v>43</v>
      </c>
      <c r="O214" s="220">
        <v>0</v>
      </c>
      <c r="P214" s="220">
        <f>O214*H214</f>
        <v>0</v>
      </c>
      <c r="Q214" s="220">
        <v>0</v>
      </c>
      <c r="R214" s="220">
        <f>Q214*H214</f>
        <v>0</v>
      </c>
      <c r="S214" s="220">
        <v>0</v>
      </c>
      <c r="T214" s="221">
        <f>S214*H214</f>
        <v>0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222" t="s">
        <v>332</v>
      </c>
      <c r="AT214" s="222" t="s">
        <v>461</v>
      </c>
      <c r="AU214" s="222" t="s">
        <v>88</v>
      </c>
      <c r="AY214" s="16" t="s">
        <v>187</v>
      </c>
      <c r="BE214" s="223">
        <f>IF(N214="základní",J214,0)</f>
        <v>6882</v>
      </c>
      <c r="BF214" s="223">
        <f>IF(N214="snížená",J214,0)</f>
        <v>0</v>
      </c>
      <c r="BG214" s="223">
        <f>IF(N214="zákl. přenesená",J214,0)</f>
        <v>0</v>
      </c>
      <c r="BH214" s="223">
        <f>IF(N214="sníž. přenesená",J214,0)</f>
        <v>0</v>
      </c>
      <c r="BI214" s="223">
        <f>IF(N214="nulová",J214,0)</f>
        <v>0</v>
      </c>
      <c r="BJ214" s="16" t="s">
        <v>86</v>
      </c>
      <c r="BK214" s="223">
        <f>ROUND(I214*H214,2)</f>
        <v>6882</v>
      </c>
      <c r="BL214" s="16" t="s">
        <v>204</v>
      </c>
      <c r="BM214" s="222" t="s">
        <v>1481</v>
      </c>
    </row>
    <row r="215" s="2" customFormat="1" ht="16.5" customHeight="1">
      <c r="A215" s="31"/>
      <c r="B215" s="32"/>
      <c r="C215" s="263" t="s">
        <v>1324</v>
      </c>
      <c r="D215" s="263" t="s">
        <v>461</v>
      </c>
      <c r="E215" s="264" t="s">
        <v>1909</v>
      </c>
      <c r="F215" s="265" t="s">
        <v>1910</v>
      </c>
      <c r="G215" s="266" t="s">
        <v>1752</v>
      </c>
      <c r="H215" s="267">
        <v>1</v>
      </c>
      <c r="I215" s="268">
        <v>2341</v>
      </c>
      <c r="J215" s="268">
        <f>ROUND(I215*H215,2)</f>
        <v>2341</v>
      </c>
      <c r="K215" s="269"/>
      <c r="L215" s="270"/>
      <c r="M215" s="271" t="s">
        <v>1</v>
      </c>
      <c r="N215" s="272" t="s">
        <v>43</v>
      </c>
      <c r="O215" s="220">
        <v>0</v>
      </c>
      <c r="P215" s="220">
        <f>O215*H215</f>
        <v>0</v>
      </c>
      <c r="Q215" s="220">
        <v>0</v>
      </c>
      <c r="R215" s="220">
        <f>Q215*H215</f>
        <v>0</v>
      </c>
      <c r="S215" s="220">
        <v>0</v>
      </c>
      <c r="T215" s="221">
        <f>S215*H215</f>
        <v>0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222" t="s">
        <v>332</v>
      </c>
      <c r="AT215" s="222" t="s">
        <v>461</v>
      </c>
      <c r="AU215" s="222" t="s">
        <v>88</v>
      </c>
      <c r="AY215" s="16" t="s">
        <v>187</v>
      </c>
      <c r="BE215" s="223">
        <f>IF(N215="základní",J215,0)</f>
        <v>2341</v>
      </c>
      <c r="BF215" s="223">
        <f>IF(N215="snížená",J215,0)</f>
        <v>0</v>
      </c>
      <c r="BG215" s="223">
        <f>IF(N215="zákl. přenesená",J215,0)</f>
        <v>0</v>
      </c>
      <c r="BH215" s="223">
        <f>IF(N215="sníž. přenesená",J215,0)</f>
        <v>0</v>
      </c>
      <c r="BI215" s="223">
        <f>IF(N215="nulová",J215,0)</f>
        <v>0</v>
      </c>
      <c r="BJ215" s="16" t="s">
        <v>86</v>
      </c>
      <c r="BK215" s="223">
        <f>ROUND(I215*H215,2)</f>
        <v>2341</v>
      </c>
      <c r="BL215" s="16" t="s">
        <v>204</v>
      </c>
      <c r="BM215" s="222" t="s">
        <v>1484</v>
      </c>
    </row>
    <row r="216" s="2" customFormat="1" ht="16.5" customHeight="1">
      <c r="A216" s="31"/>
      <c r="B216" s="32"/>
      <c r="C216" s="263" t="s">
        <v>1485</v>
      </c>
      <c r="D216" s="263" t="s">
        <v>461</v>
      </c>
      <c r="E216" s="264" t="s">
        <v>1911</v>
      </c>
      <c r="F216" s="265" t="s">
        <v>1912</v>
      </c>
      <c r="G216" s="266" t="s">
        <v>1752</v>
      </c>
      <c r="H216" s="267">
        <v>2</v>
      </c>
      <c r="I216" s="268">
        <v>3250</v>
      </c>
      <c r="J216" s="268">
        <f>ROUND(I216*H216,2)</f>
        <v>6500</v>
      </c>
      <c r="K216" s="269"/>
      <c r="L216" s="270"/>
      <c r="M216" s="271" t="s">
        <v>1</v>
      </c>
      <c r="N216" s="272" t="s">
        <v>43</v>
      </c>
      <c r="O216" s="220">
        <v>0</v>
      </c>
      <c r="P216" s="220">
        <f>O216*H216</f>
        <v>0</v>
      </c>
      <c r="Q216" s="220">
        <v>0</v>
      </c>
      <c r="R216" s="220">
        <f>Q216*H216</f>
        <v>0</v>
      </c>
      <c r="S216" s="220">
        <v>0</v>
      </c>
      <c r="T216" s="221">
        <f>S216*H216</f>
        <v>0</v>
      </c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222" t="s">
        <v>332</v>
      </c>
      <c r="AT216" s="222" t="s">
        <v>461</v>
      </c>
      <c r="AU216" s="222" t="s">
        <v>88</v>
      </c>
      <c r="AY216" s="16" t="s">
        <v>187</v>
      </c>
      <c r="BE216" s="223">
        <f>IF(N216="základní",J216,0)</f>
        <v>6500</v>
      </c>
      <c r="BF216" s="223">
        <f>IF(N216="snížená",J216,0)</f>
        <v>0</v>
      </c>
      <c r="BG216" s="223">
        <f>IF(N216="zákl. přenesená",J216,0)</f>
        <v>0</v>
      </c>
      <c r="BH216" s="223">
        <f>IF(N216="sníž. přenesená",J216,0)</f>
        <v>0</v>
      </c>
      <c r="BI216" s="223">
        <f>IF(N216="nulová",J216,0)</f>
        <v>0</v>
      </c>
      <c r="BJ216" s="16" t="s">
        <v>86</v>
      </c>
      <c r="BK216" s="223">
        <f>ROUND(I216*H216,2)</f>
        <v>6500</v>
      </c>
      <c r="BL216" s="16" t="s">
        <v>204</v>
      </c>
      <c r="BM216" s="222" t="s">
        <v>1488</v>
      </c>
    </row>
    <row r="217" s="2" customFormat="1" ht="16.5" customHeight="1">
      <c r="A217" s="31"/>
      <c r="B217" s="32"/>
      <c r="C217" s="263" t="s">
        <v>1329</v>
      </c>
      <c r="D217" s="263" t="s">
        <v>461</v>
      </c>
      <c r="E217" s="264" t="s">
        <v>1913</v>
      </c>
      <c r="F217" s="265" t="s">
        <v>1914</v>
      </c>
      <c r="G217" s="266" t="s">
        <v>1752</v>
      </c>
      <c r="H217" s="267">
        <v>1</v>
      </c>
      <c r="I217" s="268">
        <v>9908</v>
      </c>
      <c r="J217" s="268">
        <f>ROUND(I217*H217,2)</f>
        <v>9908</v>
      </c>
      <c r="K217" s="269"/>
      <c r="L217" s="270"/>
      <c r="M217" s="271" t="s">
        <v>1</v>
      </c>
      <c r="N217" s="272" t="s">
        <v>43</v>
      </c>
      <c r="O217" s="220">
        <v>0</v>
      </c>
      <c r="P217" s="220">
        <f>O217*H217</f>
        <v>0</v>
      </c>
      <c r="Q217" s="220">
        <v>0</v>
      </c>
      <c r="R217" s="220">
        <f>Q217*H217</f>
        <v>0</v>
      </c>
      <c r="S217" s="220">
        <v>0</v>
      </c>
      <c r="T217" s="221">
        <f>S217*H217</f>
        <v>0</v>
      </c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222" t="s">
        <v>332</v>
      </c>
      <c r="AT217" s="222" t="s">
        <v>461</v>
      </c>
      <c r="AU217" s="222" t="s">
        <v>88</v>
      </c>
      <c r="AY217" s="16" t="s">
        <v>187</v>
      </c>
      <c r="BE217" s="223">
        <f>IF(N217="základní",J217,0)</f>
        <v>9908</v>
      </c>
      <c r="BF217" s="223">
        <f>IF(N217="snížená",J217,0)</f>
        <v>0</v>
      </c>
      <c r="BG217" s="223">
        <f>IF(N217="zákl. přenesená",J217,0)</f>
        <v>0</v>
      </c>
      <c r="BH217" s="223">
        <f>IF(N217="sníž. přenesená",J217,0)</f>
        <v>0</v>
      </c>
      <c r="BI217" s="223">
        <f>IF(N217="nulová",J217,0)</f>
        <v>0</v>
      </c>
      <c r="BJ217" s="16" t="s">
        <v>86</v>
      </c>
      <c r="BK217" s="223">
        <f>ROUND(I217*H217,2)</f>
        <v>9908</v>
      </c>
      <c r="BL217" s="16" t="s">
        <v>204</v>
      </c>
      <c r="BM217" s="222" t="s">
        <v>1491</v>
      </c>
    </row>
    <row r="218" s="2" customFormat="1" ht="21.75" customHeight="1">
      <c r="A218" s="31"/>
      <c r="B218" s="32"/>
      <c r="C218" s="263" t="s">
        <v>1492</v>
      </c>
      <c r="D218" s="263" t="s">
        <v>461</v>
      </c>
      <c r="E218" s="264" t="s">
        <v>1915</v>
      </c>
      <c r="F218" s="265" t="s">
        <v>1916</v>
      </c>
      <c r="G218" s="266" t="s">
        <v>1752</v>
      </c>
      <c r="H218" s="267">
        <v>1</v>
      </c>
      <c r="I218" s="268">
        <v>2195</v>
      </c>
      <c r="J218" s="268">
        <f>ROUND(I218*H218,2)</f>
        <v>2195</v>
      </c>
      <c r="K218" s="269"/>
      <c r="L218" s="270"/>
      <c r="M218" s="271" t="s">
        <v>1</v>
      </c>
      <c r="N218" s="272" t="s">
        <v>43</v>
      </c>
      <c r="O218" s="220">
        <v>0</v>
      </c>
      <c r="P218" s="220">
        <f>O218*H218</f>
        <v>0</v>
      </c>
      <c r="Q218" s="220">
        <v>0</v>
      </c>
      <c r="R218" s="220">
        <f>Q218*H218</f>
        <v>0</v>
      </c>
      <c r="S218" s="220">
        <v>0</v>
      </c>
      <c r="T218" s="221">
        <f>S218*H218</f>
        <v>0</v>
      </c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R218" s="222" t="s">
        <v>332</v>
      </c>
      <c r="AT218" s="222" t="s">
        <v>461</v>
      </c>
      <c r="AU218" s="222" t="s">
        <v>88</v>
      </c>
      <c r="AY218" s="16" t="s">
        <v>187</v>
      </c>
      <c r="BE218" s="223">
        <f>IF(N218="základní",J218,0)</f>
        <v>2195</v>
      </c>
      <c r="BF218" s="223">
        <f>IF(N218="snížená",J218,0)</f>
        <v>0</v>
      </c>
      <c r="BG218" s="223">
        <f>IF(N218="zákl. přenesená",J218,0)</f>
        <v>0</v>
      </c>
      <c r="BH218" s="223">
        <f>IF(N218="sníž. přenesená",J218,0)</f>
        <v>0</v>
      </c>
      <c r="BI218" s="223">
        <f>IF(N218="nulová",J218,0)</f>
        <v>0</v>
      </c>
      <c r="BJ218" s="16" t="s">
        <v>86</v>
      </c>
      <c r="BK218" s="223">
        <f>ROUND(I218*H218,2)</f>
        <v>2195</v>
      </c>
      <c r="BL218" s="16" t="s">
        <v>204</v>
      </c>
      <c r="BM218" s="222" t="s">
        <v>1495</v>
      </c>
    </row>
    <row r="219" s="2" customFormat="1" ht="16.5" customHeight="1">
      <c r="A219" s="31"/>
      <c r="B219" s="32"/>
      <c r="C219" s="263" t="s">
        <v>1332</v>
      </c>
      <c r="D219" s="263" t="s">
        <v>461</v>
      </c>
      <c r="E219" s="264" t="s">
        <v>1917</v>
      </c>
      <c r="F219" s="265" t="s">
        <v>1918</v>
      </c>
      <c r="G219" s="266" t="s">
        <v>1752</v>
      </c>
      <c r="H219" s="267">
        <v>1</v>
      </c>
      <c r="I219" s="268">
        <v>346</v>
      </c>
      <c r="J219" s="268">
        <f>ROUND(I219*H219,2)</f>
        <v>346</v>
      </c>
      <c r="K219" s="269"/>
      <c r="L219" s="270"/>
      <c r="M219" s="271" t="s">
        <v>1</v>
      </c>
      <c r="N219" s="272" t="s">
        <v>43</v>
      </c>
      <c r="O219" s="220">
        <v>0</v>
      </c>
      <c r="P219" s="220">
        <f>O219*H219</f>
        <v>0</v>
      </c>
      <c r="Q219" s="220">
        <v>0</v>
      </c>
      <c r="R219" s="220">
        <f>Q219*H219</f>
        <v>0</v>
      </c>
      <c r="S219" s="220">
        <v>0</v>
      </c>
      <c r="T219" s="221">
        <f>S219*H219</f>
        <v>0</v>
      </c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R219" s="222" t="s">
        <v>332</v>
      </c>
      <c r="AT219" s="222" t="s">
        <v>461</v>
      </c>
      <c r="AU219" s="222" t="s">
        <v>88</v>
      </c>
      <c r="AY219" s="16" t="s">
        <v>187</v>
      </c>
      <c r="BE219" s="223">
        <f>IF(N219="základní",J219,0)</f>
        <v>346</v>
      </c>
      <c r="BF219" s="223">
        <f>IF(N219="snížená",J219,0)</f>
        <v>0</v>
      </c>
      <c r="BG219" s="223">
        <f>IF(N219="zákl. přenesená",J219,0)</f>
        <v>0</v>
      </c>
      <c r="BH219" s="223">
        <f>IF(N219="sníž. přenesená",J219,0)</f>
        <v>0</v>
      </c>
      <c r="BI219" s="223">
        <f>IF(N219="nulová",J219,0)</f>
        <v>0</v>
      </c>
      <c r="BJ219" s="16" t="s">
        <v>86</v>
      </c>
      <c r="BK219" s="223">
        <f>ROUND(I219*H219,2)</f>
        <v>346</v>
      </c>
      <c r="BL219" s="16" t="s">
        <v>204</v>
      </c>
      <c r="BM219" s="222" t="s">
        <v>1498</v>
      </c>
    </row>
    <row r="220" s="2" customFormat="1" ht="21.75" customHeight="1">
      <c r="A220" s="31"/>
      <c r="B220" s="32"/>
      <c r="C220" s="263" t="s">
        <v>1499</v>
      </c>
      <c r="D220" s="263" t="s">
        <v>461</v>
      </c>
      <c r="E220" s="264" t="s">
        <v>1919</v>
      </c>
      <c r="F220" s="265" t="s">
        <v>1760</v>
      </c>
      <c r="G220" s="266" t="s">
        <v>216</v>
      </c>
      <c r="H220" s="267">
        <v>2</v>
      </c>
      <c r="I220" s="268">
        <v>550</v>
      </c>
      <c r="J220" s="268">
        <f>ROUND(I220*H220,2)</f>
        <v>1100</v>
      </c>
      <c r="K220" s="269"/>
      <c r="L220" s="270"/>
      <c r="M220" s="271" t="s">
        <v>1</v>
      </c>
      <c r="N220" s="272" t="s">
        <v>43</v>
      </c>
      <c r="O220" s="220">
        <v>0</v>
      </c>
      <c r="P220" s="220">
        <f>O220*H220</f>
        <v>0</v>
      </c>
      <c r="Q220" s="220">
        <v>0</v>
      </c>
      <c r="R220" s="220">
        <f>Q220*H220</f>
        <v>0</v>
      </c>
      <c r="S220" s="220">
        <v>0</v>
      </c>
      <c r="T220" s="221">
        <f>S220*H220</f>
        <v>0</v>
      </c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R220" s="222" t="s">
        <v>332</v>
      </c>
      <c r="AT220" s="222" t="s">
        <v>461</v>
      </c>
      <c r="AU220" s="222" t="s">
        <v>88</v>
      </c>
      <c r="AY220" s="16" t="s">
        <v>187</v>
      </c>
      <c r="BE220" s="223">
        <f>IF(N220="základní",J220,0)</f>
        <v>1100</v>
      </c>
      <c r="BF220" s="223">
        <f>IF(N220="snížená",J220,0)</f>
        <v>0</v>
      </c>
      <c r="BG220" s="223">
        <f>IF(N220="zákl. přenesená",J220,0)</f>
        <v>0</v>
      </c>
      <c r="BH220" s="223">
        <f>IF(N220="sníž. přenesená",J220,0)</f>
        <v>0</v>
      </c>
      <c r="BI220" s="223">
        <f>IF(N220="nulová",J220,0)</f>
        <v>0</v>
      </c>
      <c r="BJ220" s="16" t="s">
        <v>86</v>
      </c>
      <c r="BK220" s="223">
        <f>ROUND(I220*H220,2)</f>
        <v>1100</v>
      </c>
      <c r="BL220" s="16" t="s">
        <v>204</v>
      </c>
      <c r="BM220" s="222" t="s">
        <v>1502</v>
      </c>
    </row>
    <row r="221" s="2" customFormat="1" ht="16.5" customHeight="1">
      <c r="A221" s="31"/>
      <c r="B221" s="32"/>
      <c r="C221" s="263" t="s">
        <v>1336</v>
      </c>
      <c r="D221" s="263" t="s">
        <v>461</v>
      </c>
      <c r="E221" s="264" t="s">
        <v>1920</v>
      </c>
      <c r="F221" s="265" t="s">
        <v>1921</v>
      </c>
      <c r="G221" s="266" t="s">
        <v>1800</v>
      </c>
      <c r="H221" s="267">
        <v>13</v>
      </c>
      <c r="I221" s="268">
        <v>1062</v>
      </c>
      <c r="J221" s="268">
        <f>ROUND(I221*H221,2)</f>
        <v>13806</v>
      </c>
      <c r="K221" s="269"/>
      <c r="L221" s="270"/>
      <c r="M221" s="271" t="s">
        <v>1</v>
      </c>
      <c r="N221" s="272" t="s">
        <v>43</v>
      </c>
      <c r="O221" s="220">
        <v>0</v>
      </c>
      <c r="P221" s="220">
        <f>O221*H221</f>
        <v>0</v>
      </c>
      <c r="Q221" s="220">
        <v>0</v>
      </c>
      <c r="R221" s="220">
        <f>Q221*H221</f>
        <v>0</v>
      </c>
      <c r="S221" s="220">
        <v>0</v>
      </c>
      <c r="T221" s="221">
        <f>S221*H221</f>
        <v>0</v>
      </c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222" t="s">
        <v>332</v>
      </c>
      <c r="AT221" s="222" t="s">
        <v>461</v>
      </c>
      <c r="AU221" s="222" t="s">
        <v>88</v>
      </c>
      <c r="AY221" s="16" t="s">
        <v>187</v>
      </c>
      <c r="BE221" s="223">
        <f>IF(N221="základní",J221,0)</f>
        <v>13806</v>
      </c>
      <c r="BF221" s="223">
        <f>IF(N221="snížená",J221,0)</f>
        <v>0</v>
      </c>
      <c r="BG221" s="223">
        <f>IF(N221="zákl. přenesená",J221,0)</f>
        <v>0</v>
      </c>
      <c r="BH221" s="223">
        <f>IF(N221="sníž. přenesená",J221,0)</f>
        <v>0</v>
      </c>
      <c r="BI221" s="223">
        <f>IF(N221="nulová",J221,0)</f>
        <v>0</v>
      </c>
      <c r="BJ221" s="16" t="s">
        <v>86</v>
      </c>
      <c r="BK221" s="223">
        <f>ROUND(I221*H221,2)</f>
        <v>13806</v>
      </c>
      <c r="BL221" s="16" t="s">
        <v>204</v>
      </c>
      <c r="BM221" s="222" t="s">
        <v>1505</v>
      </c>
    </row>
    <row r="222" s="2" customFormat="1" ht="21.75" customHeight="1">
      <c r="A222" s="31"/>
      <c r="B222" s="32"/>
      <c r="C222" s="263" t="s">
        <v>1506</v>
      </c>
      <c r="D222" s="263" t="s">
        <v>461</v>
      </c>
      <c r="E222" s="264" t="s">
        <v>1922</v>
      </c>
      <c r="F222" s="265" t="s">
        <v>1923</v>
      </c>
      <c r="G222" s="266" t="s">
        <v>216</v>
      </c>
      <c r="H222" s="267">
        <v>6</v>
      </c>
      <c r="I222" s="268">
        <v>280</v>
      </c>
      <c r="J222" s="268">
        <f>ROUND(I222*H222,2)</f>
        <v>1680</v>
      </c>
      <c r="K222" s="269"/>
      <c r="L222" s="270"/>
      <c r="M222" s="271" t="s">
        <v>1</v>
      </c>
      <c r="N222" s="272" t="s">
        <v>43</v>
      </c>
      <c r="O222" s="220">
        <v>0</v>
      </c>
      <c r="P222" s="220">
        <f>O222*H222</f>
        <v>0</v>
      </c>
      <c r="Q222" s="220">
        <v>0</v>
      </c>
      <c r="R222" s="220">
        <f>Q222*H222</f>
        <v>0</v>
      </c>
      <c r="S222" s="220">
        <v>0</v>
      </c>
      <c r="T222" s="221">
        <f>S222*H222</f>
        <v>0</v>
      </c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R222" s="222" t="s">
        <v>332</v>
      </c>
      <c r="AT222" s="222" t="s">
        <v>461</v>
      </c>
      <c r="AU222" s="222" t="s">
        <v>88</v>
      </c>
      <c r="AY222" s="16" t="s">
        <v>187</v>
      </c>
      <c r="BE222" s="223">
        <f>IF(N222="základní",J222,0)</f>
        <v>1680</v>
      </c>
      <c r="BF222" s="223">
        <f>IF(N222="snížená",J222,0)</f>
        <v>0</v>
      </c>
      <c r="BG222" s="223">
        <f>IF(N222="zákl. přenesená",J222,0)</f>
        <v>0</v>
      </c>
      <c r="BH222" s="223">
        <f>IF(N222="sníž. přenesená",J222,0)</f>
        <v>0</v>
      </c>
      <c r="BI222" s="223">
        <f>IF(N222="nulová",J222,0)</f>
        <v>0</v>
      </c>
      <c r="BJ222" s="16" t="s">
        <v>86</v>
      </c>
      <c r="BK222" s="223">
        <f>ROUND(I222*H222,2)</f>
        <v>1680</v>
      </c>
      <c r="BL222" s="16" t="s">
        <v>204</v>
      </c>
      <c r="BM222" s="222" t="s">
        <v>1509</v>
      </c>
    </row>
    <row r="223" s="2" customFormat="1" ht="16.5" customHeight="1">
      <c r="A223" s="31"/>
      <c r="B223" s="32"/>
      <c r="C223" s="263" t="s">
        <v>1339</v>
      </c>
      <c r="D223" s="263" t="s">
        <v>461</v>
      </c>
      <c r="E223" s="264" t="s">
        <v>1924</v>
      </c>
      <c r="F223" s="265" t="s">
        <v>1812</v>
      </c>
      <c r="G223" s="266" t="s">
        <v>422</v>
      </c>
      <c r="H223" s="267">
        <v>1</v>
      </c>
      <c r="I223" s="268">
        <v>690.29999999999995</v>
      </c>
      <c r="J223" s="268">
        <f>ROUND(I223*H223,2)</f>
        <v>690.29999999999995</v>
      </c>
      <c r="K223" s="269"/>
      <c r="L223" s="270"/>
      <c r="M223" s="271" t="s">
        <v>1</v>
      </c>
      <c r="N223" s="272" t="s">
        <v>43</v>
      </c>
      <c r="O223" s="220">
        <v>0</v>
      </c>
      <c r="P223" s="220">
        <f>O223*H223</f>
        <v>0</v>
      </c>
      <c r="Q223" s="220">
        <v>0</v>
      </c>
      <c r="R223" s="220">
        <f>Q223*H223</f>
        <v>0</v>
      </c>
      <c r="S223" s="220">
        <v>0</v>
      </c>
      <c r="T223" s="221">
        <f>S223*H223</f>
        <v>0</v>
      </c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R223" s="222" t="s">
        <v>332</v>
      </c>
      <c r="AT223" s="222" t="s">
        <v>461</v>
      </c>
      <c r="AU223" s="222" t="s">
        <v>88</v>
      </c>
      <c r="AY223" s="16" t="s">
        <v>187</v>
      </c>
      <c r="BE223" s="223">
        <f>IF(N223="základní",J223,0)</f>
        <v>690.29999999999995</v>
      </c>
      <c r="BF223" s="223">
        <f>IF(N223="snížená",J223,0)</f>
        <v>0</v>
      </c>
      <c r="BG223" s="223">
        <f>IF(N223="zákl. přenesená",J223,0)</f>
        <v>0</v>
      </c>
      <c r="BH223" s="223">
        <f>IF(N223="sníž. přenesená",J223,0)</f>
        <v>0</v>
      </c>
      <c r="BI223" s="223">
        <f>IF(N223="nulová",J223,0)</f>
        <v>0</v>
      </c>
      <c r="BJ223" s="16" t="s">
        <v>86</v>
      </c>
      <c r="BK223" s="223">
        <f>ROUND(I223*H223,2)</f>
        <v>690.29999999999995</v>
      </c>
      <c r="BL223" s="16" t="s">
        <v>204</v>
      </c>
      <c r="BM223" s="222" t="s">
        <v>1512</v>
      </c>
    </row>
    <row r="224" s="2" customFormat="1" ht="16.5" customHeight="1">
      <c r="A224" s="31"/>
      <c r="B224" s="32"/>
      <c r="C224" s="263" t="s">
        <v>1513</v>
      </c>
      <c r="D224" s="263" t="s">
        <v>461</v>
      </c>
      <c r="E224" s="264" t="s">
        <v>1925</v>
      </c>
      <c r="F224" s="265" t="s">
        <v>1926</v>
      </c>
      <c r="G224" s="266" t="s">
        <v>1752</v>
      </c>
      <c r="H224" s="267">
        <v>1</v>
      </c>
      <c r="I224" s="268">
        <v>4108</v>
      </c>
      <c r="J224" s="268">
        <f>ROUND(I224*H224,2)</f>
        <v>4108</v>
      </c>
      <c r="K224" s="269"/>
      <c r="L224" s="270"/>
      <c r="M224" s="271" t="s">
        <v>1</v>
      </c>
      <c r="N224" s="272" t="s">
        <v>43</v>
      </c>
      <c r="O224" s="220">
        <v>0</v>
      </c>
      <c r="P224" s="220">
        <f>O224*H224</f>
        <v>0</v>
      </c>
      <c r="Q224" s="220">
        <v>0</v>
      </c>
      <c r="R224" s="220">
        <f>Q224*H224</f>
        <v>0</v>
      </c>
      <c r="S224" s="220">
        <v>0</v>
      </c>
      <c r="T224" s="221">
        <f>S224*H224</f>
        <v>0</v>
      </c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R224" s="222" t="s">
        <v>332</v>
      </c>
      <c r="AT224" s="222" t="s">
        <v>461</v>
      </c>
      <c r="AU224" s="222" t="s">
        <v>88</v>
      </c>
      <c r="AY224" s="16" t="s">
        <v>187</v>
      </c>
      <c r="BE224" s="223">
        <f>IF(N224="základní",J224,0)</f>
        <v>4108</v>
      </c>
      <c r="BF224" s="223">
        <f>IF(N224="snížená",J224,0)</f>
        <v>0</v>
      </c>
      <c r="BG224" s="223">
        <f>IF(N224="zákl. přenesená",J224,0)</f>
        <v>0</v>
      </c>
      <c r="BH224" s="223">
        <f>IF(N224="sníž. přenesená",J224,0)</f>
        <v>0</v>
      </c>
      <c r="BI224" s="223">
        <f>IF(N224="nulová",J224,0)</f>
        <v>0</v>
      </c>
      <c r="BJ224" s="16" t="s">
        <v>86</v>
      </c>
      <c r="BK224" s="223">
        <f>ROUND(I224*H224,2)</f>
        <v>4108</v>
      </c>
      <c r="BL224" s="16" t="s">
        <v>204</v>
      </c>
      <c r="BM224" s="222" t="s">
        <v>1516</v>
      </c>
    </row>
    <row r="225" s="2" customFormat="1" ht="16.5" customHeight="1">
      <c r="A225" s="31"/>
      <c r="B225" s="32"/>
      <c r="C225" s="263" t="s">
        <v>1342</v>
      </c>
      <c r="D225" s="263" t="s">
        <v>461</v>
      </c>
      <c r="E225" s="264" t="s">
        <v>1927</v>
      </c>
      <c r="F225" s="265" t="s">
        <v>1818</v>
      </c>
      <c r="G225" s="266" t="s">
        <v>1752</v>
      </c>
      <c r="H225" s="267">
        <v>1</v>
      </c>
      <c r="I225" s="268">
        <v>6330</v>
      </c>
      <c r="J225" s="268">
        <f>ROUND(I225*H225,2)</f>
        <v>6330</v>
      </c>
      <c r="K225" s="269"/>
      <c r="L225" s="270"/>
      <c r="M225" s="271" t="s">
        <v>1</v>
      </c>
      <c r="N225" s="272" t="s">
        <v>43</v>
      </c>
      <c r="O225" s="220">
        <v>0</v>
      </c>
      <c r="P225" s="220">
        <f>O225*H225</f>
        <v>0</v>
      </c>
      <c r="Q225" s="220">
        <v>0</v>
      </c>
      <c r="R225" s="220">
        <f>Q225*H225</f>
        <v>0</v>
      </c>
      <c r="S225" s="220">
        <v>0</v>
      </c>
      <c r="T225" s="221">
        <f>S225*H225</f>
        <v>0</v>
      </c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R225" s="222" t="s">
        <v>332</v>
      </c>
      <c r="AT225" s="222" t="s">
        <v>461</v>
      </c>
      <c r="AU225" s="222" t="s">
        <v>88</v>
      </c>
      <c r="AY225" s="16" t="s">
        <v>187</v>
      </c>
      <c r="BE225" s="223">
        <f>IF(N225="základní",J225,0)</f>
        <v>6330</v>
      </c>
      <c r="BF225" s="223">
        <f>IF(N225="snížená",J225,0)</f>
        <v>0</v>
      </c>
      <c r="BG225" s="223">
        <f>IF(N225="zákl. přenesená",J225,0)</f>
        <v>0</v>
      </c>
      <c r="BH225" s="223">
        <f>IF(N225="sníž. přenesená",J225,0)</f>
        <v>0</v>
      </c>
      <c r="BI225" s="223">
        <f>IF(N225="nulová",J225,0)</f>
        <v>0</v>
      </c>
      <c r="BJ225" s="16" t="s">
        <v>86</v>
      </c>
      <c r="BK225" s="223">
        <f>ROUND(I225*H225,2)</f>
        <v>6330</v>
      </c>
      <c r="BL225" s="16" t="s">
        <v>204</v>
      </c>
      <c r="BM225" s="222" t="s">
        <v>1519</v>
      </c>
    </row>
    <row r="226" s="2" customFormat="1" ht="16.5" customHeight="1">
      <c r="A226" s="31"/>
      <c r="B226" s="32"/>
      <c r="C226" s="263" t="s">
        <v>1520</v>
      </c>
      <c r="D226" s="263" t="s">
        <v>461</v>
      </c>
      <c r="E226" s="264" t="s">
        <v>1928</v>
      </c>
      <c r="F226" s="265" t="s">
        <v>1929</v>
      </c>
      <c r="G226" s="266" t="s">
        <v>1752</v>
      </c>
      <c r="H226" s="267">
        <v>2</v>
      </c>
      <c r="I226" s="268">
        <v>152</v>
      </c>
      <c r="J226" s="268">
        <f>ROUND(I226*H226,2)</f>
        <v>304</v>
      </c>
      <c r="K226" s="269"/>
      <c r="L226" s="270"/>
      <c r="M226" s="271" t="s">
        <v>1</v>
      </c>
      <c r="N226" s="272" t="s">
        <v>43</v>
      </c>
      <c r="O226" s="220">
        <v>0</v>
      </c>
      <c r="P226" s="220">
        <f>O226*H226</f>
        <v>0</v>
      </c>
      <c r="Q226" s="220">
        <v>0</v>
      </c>
      <c r="R226" s="220">
        <f>Q226*H226</f>
        <v>0</v>
      </c>
      <c r="S226" s="220">
        <v>0</v>
      </c>
      <c r="T226" s="221">
        <f>S226*H226</f>
        <v>0</v>
      </c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R226" s="222" t="s">
        <v>332</v>
      </c>
      <c r="AT226" s="222" t="s">
        <v>461</v>
      </c>
      <c r="AU226" s="222" t="s">
        <v>88</v>
      </c>
      <c r="AY226" s="16" t="s">
        <v>187</v>
      </c>
      <c r="BE226" s="223">
        <f>IF(N226="základní",J226,0)</f>
        <v>304</v>
      </c>
      <c r="BF226" s="223">
        <f>IF(N226="snížená",J226,0)</f>
        <v>0</v>
      </c>
      <c r="BG226" s="223">
        <f>IF(N226="zákl. přenesená",J226,0)</f>
        <v>0</v>
      </c>
      <c r="BH226" s="223">
        <f>IF(N226="sníž. přenesená",J226,0)</f>
        <v>0</v>
      </c>
      <c r="BI226" s="223">
        <f>IF(N226="nulová",J226,0)</f>
        <v>0</v>
      </c>
      <c r="BJ226" s="16" t="s">
        <v>86</v>
      </c>
      <c r="BK226" s="223">
        <f>ROUND(I226*H226,2)</f>
        <v>304</v>
      </c>
      <c r="BL226" s="16" t="s">
        <v>204</v>
      </c>
      <c r="BM226" s="222" t="s">
        <v>1523</v>
      </c>
    </row>
    <row r="227" s="2" customFormat="1" ht="16.5" customHeight="1">
      <c r="A227" s="31"/>
      <c r="B227" s="32"/>
      <c r="C227" s="263" t="s">
        <v>1345</v>
      </c>
      <c r="D227" s="263" t="s">
        <v>461</v>
      </c>
      <c r="E227" s="264" t="s">
        <v>1930</v>
      </c>
      <c r="F227" s="265" t="s">
        <v>1931</v>
      </c>
      <c r="G227" s="266" t="s">
        <v>1752</v>
      </c>
      <c r="H227" s="267">
        <v>2</v>
      </c>
      <c r="I227" s="268">
        <v>2253</v>
      </c>
      <c r="J227" s="268">
        <f>ROUND(I227*H227,2)</f>
        <v>4506</v>
      </c>
      <c r="K227" s="269"/>
      <c r="L227" s="270"/>
      <c r="M227" s="271" t="s">
        <v>1</v>
      </c>
      <c r="N227" s="272" t="s">
        <v>43</v>
      </c>
      <c r="O227" s="220">
        <v>0</v>
      </c>
      <c r="P227" s="220">
        <f>O227*H227</f>
        <v>0</v>
      </c>
      <c r="Q227" s="220">
        <v>0</v>
      </c>
      <c r="R227" s="220">
        <f>Q227*H227</f>
        <v>0</v>
      </c>
      <c r="S227" s="220">
        <v>0</v>
      </c>
      <c r="T227" s="221">
        <f>S227*H227</f>
        <v>0</v>
      </c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R227" s="222" t="s">
        <v>332</v>
      </c>
      <c r="AT227" s="222" t="s">
        <v>461</v>
      </c>
      <c r="AU227" s="222" t="s">
        <v>88</v>
      </c>
      <c r="AY227" s="16" t="s">
        <v>187</v>
      </c>
      <c r="BE227" s="223">
        <f>IF(N227="základní",J227,0)</f>
        <v>4506</v>
      </c>
      <c r="BF227" s="223">
        <f>IF(N227="snížená",J227,0)</f>
        <v>0</v>
      </c>
      <c r="BG227" s="223">
        <f>IF(N227="zákl. přenesená",J227,0)</f>
        <v>0</v>
      </c>
      <c r="BH227" s="223">
        <f>IF(N227="sníž. přenesená",J227,0)</f>
        <v>0</v>
      </c>
      <c r="BI227" s="223">
        <f>IF(N227="nulová",J227,0)</f>
        <v>0</v>
      </c>
      <c r="BJ227" s="16" t="s">
        <v>86</v>
      </c>
      <c r="BK227" s="223">
        <f>ROUND(I227*H227,2)</f>
        <v>4506</v>
      </c>
      <c r="BL227" s="16" t="s">
        <v>204</v>
      </c>
      <c r="BM227" s="222" t="s">
        <v>1526</v>
      </c>
    </row>
    <row r="228" s="2" customFormat="1" ht="16.5" customHeight="1">
      <c r="A228" s="31"/>
      <c r="B228" s="32"/>
      <c r="C228" s="263" t="s">
        <v>1164</v>
      </c>
      <c r="D228" s="263" t="s">
        <v>461</v>
      </c>
      <c r="E228" s="264" t="s">
        <v>1932</v>
      </c>
      <c r="F228" s="265" t="s">
        <v>1933</v>
      </c>
      <c r="G228" s="266" t="s">
        <v>1752</v>
      </c>
      <c r="H228" s="267">
        <v>1</v>
      </c>
      <c r="I228" s="268">
        <v>6531</v>
      </c>
      <c r="J228" s="268">
        <f>ROUND(I228*H228,2)</f>
        <v>6531</v>
      </c>
      <c r="K228" s="269"/>
      <c r="L228" s="270"/>
      <c r="M228" s="271" t="s">
        <v>1</v>
      </c>
      <c r="N228" s="272" t="s">
        <v>43</v>
      </c>
      <c r="O228" s="220">
        <v>0</v>
      </c>
      <c r="P228" s="220">
        <f>O228*H228</f>
        <v>0</v>
      </c>
      <c r="Q228" s="220">
        <v>0</v>
      </c>
      <c r="R228" s="220">
        <f>Q228*H228</f>
        <v>0</v>
      </c>
      <c r="S228" s="220">
        <v>0</v>
      </c>
      <c r="T228" s="221">
        <f>S228*H228</f>
        <v>0</v>
      </c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R228" s="222" t="s">
        <v>332</v>
      </c>
      <c r="AT228" s="222" t="s">
        <v>461</v>
      </c>
      <c r="AU228" s="222" t="s">
        <v>88</v>
      </c>
      <c r="AY228" s="16" t="s">
        <v>187</v>
      </c>
      <c r="BE228" s="223">
        <f>IF(N228="základní",J228,0)</f>
        <v>6531</v>
      </c>
      <c r="BF228" s="223">
        <f>IF(N228="snížená",J228,0)</f>
        <v>0</v>
      </c>
      <c r="BG228" s="223">
        <f>IF(N228="zákl. přenesená",J228,0)</f>
        <v>0</v>
      </c>
      <c r="BH228" s="223">
        <f>IF(N228="sníž. přenesená",J228,0)</f>
        <v>0</v>
      </c>
      <c r="BI228" s="223">
        <f>IF(N228="nulová",J228,0)</f>
        <v>0</v>
      </c>
      <c r="BJ228" s="16" t="s">
        <v>86</v>
      </c>
      <c r="BK228" s="223">
        <f>ROUND(I228*H228,2)</f>
        <v>6531</v>
      </c>
      <c r="BL228" s="16" t="s">
        <v>204</v>
      </c>
      <c r="BM228" s="222" t="s">
        <v>1529</v>
      </c>
    </row>
    <row r="229" s="2" customFormat="1" ht="16.5" customHeight="1">
      <c r="A229" s="31"/>
      <c r="B229" s="32"/>
      <c r="C229" s="263" t="s">
        <v>1349</v>
      </c>
      <c r="D229" s="263" t="s">
        <v>461</v>
      </c>
      <c r="E229" s="264" t="s">
        <v>1934</v>
      </c>
      <c r="F229" s="265" t="s">
        <v>1935</v>
      </c>
      <c r="G229" s="266" t="s">
        <v>1752</v>
      </c>
      <c r="H229" s="267">
        <v>1</v>
      </c>
      <c r="I229" s="268">
        <v>586</v>
      </c>
      <c r="J229" s="268">
        <f>ROUND(I229*H229,2)</f>
        <v>586</v>
      </c>
      <c r="K229" s="269"/>
      <c r="L229" s="270"/>
      <c r="M229" s="271" t="s">
        <v>1</v>
      </c>
      <c r="N229" s="272" t="s">
        <v>43</v>
      </c>
      <c r="O229" s="220">
        <v>0</v>
      </c>
      <c r="P229" s="220">
        <f>O229*H229</f>
        <v>0</v>
      </c>
      <c r="Q229" s="220">
        <v>0</v>
      </c>
      <c r="R229" s="220">
        <f>Q229*H229</f>
        <v>0</v>
      </c>
      <c r="S229" s="220">
        <v>0</v>
      </c>
      <c r="T229" s="221">
        <f>S229*H229</f>
        <v>0</v>
      </c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R229" s="222" t="s">
        <v>332</v>
      </c>
      <c r="AT229" s="222" t="s">
        <v>461</v>
      </c>
      <c r="AU229" s="222" t="s">
        <v>88</v>
      </c>
      <c r="AY229" s="16" t="s">
        <v>187</v>
      </c>
      <c r="BE229" s="223">
        <f>IF(N229="základní",J229,0)</f>
        <v>586</v>
      </c>
      <c r="BF229" s="223">
        <f>IF(N229="snížená",J229,0)</f>
        <v>0</v>
      </c>
      <c r="BG229" s="223">
        <f>IF(N229="zákl. přenesená",J229,0)</f>
        <v>0</v>
      </c>
      <c r="BH229" s="223">
        <f>IF(N229="sníž. přenesená",J229,0)</f>
        <v>0</v>
      </c>
      <c r="BI229" s="223">
        <f>IF(N229="nulová",J229,0)</f>
        <v>0</v>
      </c>
      <c r="BJ229" s="16" t="s">
        <v>86</v>
      </c>
      <c r="BK229" s="223">
        <f>ROUND(I229*H229,2)</f>
        <v>586</v>
      </c>
      <c r="BL229" s="16" t="s">
        <v>204</v>
      </c>
      <c r="BM229" s="222" t="s">
        <v>1532</v>
      </c>
    </row>
    <row r="230" s="2" customFormat="1" ht="16.5" customHeight="1">
      <c r="A230" s="31"/>
      <c r="B230" s="32"/>
      <c r="C230" s="263" t="s">
        <v>1533</v>
      </c>
      <c r="D230" s="263" t="s">
        <v>461</v>
      </c>
      <c r="E230" s="264" t="s">
        <v>1936</v>
      </c>
      <c r="F230" s="265" t="s">
        <v>1937</v>
      </c>
      <c r="G230" s="266" t="s">
        <v>1752</v>
      </c>
      <c r="H230" s="267">
        <v>1</v>
      </c>
      <c r="I230" s="268">
        <v>486</v>
      </c>
      <c r="J230" s="268">
        <f>ROUND(I230*H230,2)</f>
        <v>486</v>
      </c>
      <c r="K230" s="269"/>
      <c r="L230" s="270"/>
      <c r="M230" s="271" t="s">
        <v>1</v>
      </c>
      <c r="N230" s="272" t="s">
        <v>43</v>
      </c>
      <c r="O230" s="220">
        <v>0</v>
      </c>
      <c r="P230" s="220">
        <f>O230*H230</f>
        <v>0</v>
      </c>
      <c r="Q230" s="220">
        <v>0</v>
      </c>
      <c r="R230" s="220">
        <f>Q230*H230</f>
        <v>0</v>
      </c>
      <c r="S230" s="220">
        <v>0</v>
      </c>
      <c r="T230" s="221">
        <f>S230*H230</f>
        <v>0</v>
      </c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R230" s="222" t="s">
        <v>332</v>
      </c>
      <c r="AT230" s="222" t="s">
        <v>461</v>
      </c>
      <c r="AU230" s="222" t="s">
        <v>88</v>
      </c>
      <c r="AY230" s="16" t="s">
        <v>187</v>
      </c>
      <c r="BE230" s="223">
        <f>IF(N230="základní",J230,0)</f>
        <v>486</v>
      </c>
      <c r="BF230" s="223">
        <f>IF(N230="snížená",J230,0)</f>
        <v>0</v>
      </c>
      <c r="BG230" s="223">
        <f>IF(N230="zákl. přenesená",J230,0)</f>
        <v>0</v>
      </c>
      <c r="BH230" s="223">
        <f>IF(N230="sníž. přenesená",J230,0)</f>
        <v>0</v>
      </c>
      <c r="BI230" s="223">
        <f>IF(N230="nulová",J230,0)</f>
        <v>0</v>
      </c>
      <c r="BJ230" s="16" t="s">
        <v>86</v>
      </c>
      <c r="BK230" s="223">
        <f>ROUND(I230*H230,2)</f>
        <v>486</v>
      </c>
      <c r="BL230" s="16" t="s">
        <v>204</v>
      </c>
      <c r="BM230" s="222" t="s">
        <v>1536</v>
      </c>
    </row>
    <row r="231" s="2" customFormat="1" ht="16.5" customHeight="1">
      <c r="A231" s="31"/>
      <c r="B231" s="32"/>
      <c r="C231" s="263" t="s">
        <v>1354</v>
      </c>
      <c r="D231" s="263" t="s">
        <v>461</v>
      </c>
      <c r="E231" s="264" t="s">
        <v>1938</v>
      </c>
      <c r="F231" s="265" t="s">
        <v>1939</v>
      </c>
      <c r="G231" s="266" t="s">
        <v>1800</v>
      </c>
      <c r="H231" s="267">
        <v>17</v>
      </c>
      <c r="I231" s="268">
        <v>618</v>
      </c>
      <c r="J231" s="268">
        <f>ROUND(I231*H231,2)</f>
        <v>10506</v>
      </c>
      <c r="K231" s="269"/>
      <c r="L231" s="270"/>
      <c r="M231" s="271" t="s">
        <v>1</v>
      </c>
      <c r="N231" s="272" t="s">
        <v>43</v>
      </c>
      <c r="O231" s="220">
        <v>0</v>
      </c>
      <c r="P231" s="220">
        <f>O231*H231</f>
        <v>0</v>
      </c>
      <c r="Q231" s="220">
        <v>0</v>
      </c>
      <c r="R231" s="220">
        <f>Q231*H231</f>
        <v>0</v>
      </c>
      <c r="S231" s="220">
        <v>0</v>
      </c>
      <c r="T231" s="221">
        <f>S231*H231</f>
        <v>0</v>
      </c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R231" s="222" t="s">
        <v>332</v>
      </c>
      <c r="AT231" s="222" t="s">
        <v>461</v>
      </c>
      <c r="AU231" s="222" t="s">
        <v>88</v>
      </c>
      <c r="AY231" s="16" t="s">
        <v>187</v>
      </c>
      <c r="BE231" s="223">
        <f>IF(N231="základní",J231,0)</f>
        <v>10506</v>
      </c>
      <c r="BF231" s="223">
        <f>IF(N231="snížená",J231,0)</f>
        <v>0</v>
      </c>
      <c r="BG231" s="223">
        <f>IF(N231="zákl. přenesená",J231,0)</f>
        <v>0</v>
      </c>
      <c r="BH231" s="223">
        <f>IF(N231="sníž. přenesená",J231,0)</f>
        <v>0</v>
      </c>
      <c r="BI231" s="223">
        <f>IF(N231="nulová",J231,0)</f>
        <v>0</v>
      </c>
      <c r="BJ231" s="16" t="s">
        <v>86</v>
      </c>
      <c r="BK231" s="223">
        <f>ROUND(I231*H231,2)</f>
        <v>10506</v>
      </c>
      <c r="BL231" s="16" t="s">
        <v>204</v>
      </c>
      <c r="BM231" s="222" t="s">
        <v>1540</v>
      </c>
    </row>
    <row r="232" s="2" customFormat="1" ht="21.75" customHeight="1">
      <c r="A232" s="31"/>
      <c r="B232" s="32"/>
      <c r="C232" s="263" t="s">
        <v>1542</v>
      </c>
      <c r="D232" s="263" t="s">
        <v>461</v>
      </c>
      <c r="E232" s="264" t="s">
        <v>1940</v>
      </c>
      <c r="F232" s="265" t="s">
        <v>1808</v>
      </c>
      <c r="G232" s="266" t="s">
        <v>216</v>
      </c>
      <c r="H232" s="267">
        <v>2</v>
      </c>
      <c r="I232" s="268">
        <v>660</v>
      </c>
      <c r="J232" s="268">
        <f>ROUND(I232*H232,2)</f>
        <v>1320</v>
      </c>
      <c r="K232" s="269"/>
      <c r="L232" s="270"/>
      <c r="M232" s="271" t="s">
        <v>1</v>
      </c>
      <c r="N232" s="272" t="s">
        <v>43</v>
      </c>
      <c r="O232" s="220">
        <v>0</v>
      </c>
      <c r="P232" s="220">
        <f>O232*H232</f>
        <v>0</v>
      </c>
      <c r="Q232" s="220">
        <v>0</v>
      </c>
      <c r="R232" s="220">
        <f>Q232*H232</f>
        <v>0</v>
      </c>
      <c r="S232" s="220">
        <v>0</v>
      </c>
      <c r="T232" s="221">
        <f>S232*H232</f>
        <v>0</v>
      </c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R232" s="222" t="s">
        <v>332</v>
      </c>
      <c r="AT232" s="222" t="s">
        <v>461</v>
      </c>
      <c r="AU232" s="222" t="s">
        <v>88</v>
      </c>
      <c r="AY232" s="16" t="s">
        <v>187</v>
      </c>
      <c r="BE232" s="223">
        <f>IF(N232="základní",J232,0)</f>
        <v>1320</v>
      </c>
      <c r="BF232" s="223">
        <f>IF(N232="snížená",J232,0)</f>
        <v>0</v>
      </c>
      <c r="BG232" s="223">
        <f>IF(N232="zákl. přenesená",J232,0)</f>
        <v>0</v>
      </c>
      <c r="BH232" s="223">
        <f>IF(N232="sníž. přenesená",J232,0)</f>
        <v>0</v>
      </c>
      <c r="BI232" s="223">
        <f>IF(N232="nulová",J232,0)</f>
        <v>0</v>
      </c>
      <c r="BJ232" s="16" t="s">
        <v>86</v>
      </c>
      <c r="BK232" s="223">
        <f>ROUND(I232*H232,2)</f>
        <v>1320</v>
      </c>
      <c r="BL232" s="16" t="s">
        <v>204</v>
      </c>
      <c r="BM232" s="222" t="s">
        <v>1545</v>
      </c>
    </row>
    <row r="233" s="2" customFormat="1" ht="16.5" customHeight="1">
      <c r="A233" s="31"/>
      <c r="B233" s="32"/>
      <c r="C233" s="263" t="s">
        <v>1358</v>
      </c>
      <c r="D233" s="263" t="s">
        <v>461</v>
      </c>
      <c r="E233" s="264" t="s">
        <v>1941</v>
      </c>
      <c r="F233" s="265" t="s">
        <v>1812</v>
      </c>
      <c r="G233" s="266" t="s">
        <v>422</v>
      </c>
      <c r="H233" s="267">
        <v>1</v>
      </c>
      <c r="I233" s="268">
        <v>525.29999999999995</v>
      </c>
      <c r="J233" s="268">
        <f>ROUND(I233*H233,2)</f>
        <v>525.29999999999995</v>
      </c>
      <c r="K233" s="269"/>
      <c r="L233" s="270"/>
      <c r="M233" s="271" t="s">
        <v>1</v>
      </c>
      <c r="N233" s="272" t="s">
        <v>43</v>
      </c>
      <c r="O233" s="220">
        <v>0</v>
      </c>
      <c r="P233" s="220">
        <f>O233*H233</f>
        <v>0</v>
      </c>
      <c r="Q233" s="220">
        <v>0</v>
      </c>
      <c r="R233" s="220">
        <f>Q233*H233</f>
        <v>0</v>
      </c>
      <c r="S233" s="220">
        <v>0</v>
      </c>
      <c r="T233" s="221">
        <f>S233*H233</f>
        <v>0</v>
      </c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R233" s="222" t="s">
        <v>332</v>
      </c>
      <c r="AT233" s="222" t="s">
        <v>461</v>
      </c>
      <c r="AU233" s="222" t="s">
        <v>88</v>
      </c>
      <c r="AY233" s="16" t="s">
        <v>187</v>
      </c>
      <c r="BE233" s="223">
        <f>IF(N233="základní",J233,0)</f>
        <v>525.29999999999995</v>
      </c>
      <c r="BF233" s="223">
        <f>IF(N233="snížená",J233,0)</f>
        <v>0</v>
      </c>
      <c r="BG233" s="223">
        <f>IF(N233="zákl. přenesená",J233,0)</f>
        <v>0</v>
      </c>
      <c r="BH233" s="223">
        <f>IF(N233="sníž. přenesená",J233,0)</f>
        <v>0</v>
      </c>
      <c r="BI233" s="223">
        <f>IF(N233="nulová",J233,0)</f>
        <v>0</v>
      </c>
      <c r="BJ233" s="16" t="s">
        <v>86</v>
      </c>
      <c r="BK233" s="223">
        <f>ROUND(I233*H233,2)</f>
        <v>525.29999999999995</v>
      </c>
      <c r="BL233" s="16" t="s">
        <v>204</v>
      </c>
      <c r="BM233" s="222" t="s">
        <v>1548</v>
      </c>
    </row>
    <row r="234" s="11" customFormat="1" ht="22.8" customHeight="1">
      <c r="A234" s="11"/>
      <c r="B234" s="198"/>
      <c r="C234" s="199"/>
      <c r="D234" s="200" t="s">
        <v>77</v>
      </c>
      <c r="E234" s="251" t="s">
        <v>1942</v>
      </c>
      <c r="F234" s="251" t="s">
        <v>1943</v>
      </c>
      <c r="G234" s="199"/>
      <c r="H234" s="199"/>
      <c r="I234" s="199"/>
      <c r="J234" s="252">
        <f>BK234</f>
        <v>11350</v>
      </c>
      <c r="K234" s="199"/>
      <c r="L234" s="203"/>
      <c r="M234" s="204"/>
      <c r="N234" s="205"/>
      <c r="O234" s="205"/>
      <c r="P234" s="206">
        <f>P235</f>
        <v>0</v>
      </c>
      <c r="Q234" s="205"/>
      <c r="R234" s="206">
        <f>R235</f>
        <v>0</v>
      </c>
      <c r="S234" s="205"/>
      <c r="T234" s="207">
        <f>T235</f>
        <v>0</v>
      </c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R234" s="208" t="s">
        <v>86</v>
      </c>
      <c r="AT234" s="209" t="s">
        <v>77</v>
      </c>
      <c r="AU234" s="209" t="s">
        <v>86</v>
      </c>
      <c r="AY234" s="208" t="s">
        <v>187</v>
      </c>
      <c r="BK234" s="210">
        <f>BK235</f>
        <v>11350</v>
      </c>
    </row>
    <row r="235" s="2" customFormat="1" ht="21.75" customHeight="1">
      <c r="A235" s="31"/>
      <c r="B235" s="32"/>
      <c r="C235" s="263" t="s">
        <v>1549</v>
      </c>
      <c r="D235" s="263" t="s">
        <v>461</v>
      </c>
      <c r="E235" s="264" t="s">
        <v>1944</v>
      </c>
      <c r="F235" s="265" t="s">
        <v>1945</v>
      </c>
      <c r="G235" s="266" t="s">
        <v>422</v>
      </c>
      <c r="H235" s="267">
        <v>1</v>
      </c>
      <c r="I235" s="268">
        <v>11350</v>
      </c>
      <c r="J235" s="268">
        <f>ROUND(I235*H235,2)</f>
        <v>11350</v>
      </c>
      <c r="K235" s="269"/>
      <c r="L235" s="270"/>
      <c r="M235" s="271" t="s">
        <v>1</v>
      </c>
      <c r="N235" s="272" t="s">
        <v>43</v>
      </c>
      <c r="O235" s="220">
        <v>0</v>
      </c>
      <c r="P235" s="220">
        <f>O235*H235</f>
        <v>0</v>
      </c>
      <c r="Q235" s="220">
        <v>0</v>
      </c>
      <c r="R235" s="220">
        <f>Q235*H235</f>
        <v>0</v>
      </c>
      <c r="S235" s="220">
        <v>0</v>
      </c>
      <c r="T235" s="221">
        <f>S235*H235</f>
        <v>0</v>
      </c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R235" s="222" t="s">
        <v>332</v>
      </c>
      <c r="AT235" s="222" t="s">
        <v>461</v>
      </c>
      <c r="AU235" s="222" t="s">
        <v>88</v>
      </c>
      <c r="AY235" s="16" t="s">
        <v>187</v>
      </c>
      <c r="BE235" s="223">
        <f>IF(N235="základní",J235,0)</f>
        <v>11350</v>
      </c>
      <c r="BF235" s="223">
        <f>IF(N235="snížená",J235,0)</f>
        <v>0</v>
      </c>
      <c r="BG235" s="223">
        <f>IF(N235="zákl. přenesená",J235,0)</f>
        <v>0</v>
      </c>
      <c r="BH235" s="223">
        <f>IF(N235="sníž. přenesená",J235,0)</f>
        <v>0</v>
      </c>
      <c r="BI235" s="223">
        <f>IF(N235="nulová",J235,0)</f>
        <v>0</v>
      </c>
      <c r="BJ235" s="16" t="s">
        <v>86</v>
      </c>
      <c r="BK235" s="223">
        <f>ROUND(I235*H235,2)</f>
        <v>11350</v>
      </c>
      <c r="BL235" s="16" t="s">
        <v>204</v>
      </c>
      <c r="BM235" s="222" t="s">
        <v>1552</v>
      </c>
    </row>
    <row r="236" s="11" customFormat="1" ht="22.8" customHeight="1">
      <c r="A236" s="11"/>
      <c r="B236" s="198"/>
      <c r="C236" s="199"/>
      <c r="D236" s="200" t="s">
        <v>77</v>
      </c>
      <c r="E236" s="251" t="s">
        <v>1946</v>
      </c>
      <c r="F236" s="251" t="s">
        <v>116</v>
      </c>
      <c r="G236" s="199"/>
      <c r="H236" s="199"/>
      <c r="I236" s="199"/>
      <c r="J236" s="252">
        <f>BK236</f>
        <v>127800</v>
      </c>
      <c r="K236" s="199"/>
      <c r="L236" s="203"/>
      <c r="M236" s="204"/>
      <c r="N236" s="205"/>
      <c r="O236" s="205"/>
      <c r="P236" s="206">
        <f>SUM(P237:P242)</f>
        <v>0</v>
      </c>
      <c r="Q236" s="205"/>
      <c r="R236" s="206">
        <f>SUM(R237:R242)</f>
        <v>0</v>
      </c>
      <c r="S236" s="205"/>
      <c r="T236" s="207">
        <f>SUM(T237:T242)</f>
        <v>0</v>
      </c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R236" s="208" t="s">
        <v>86</v>
      </c>
      <c r="AT236" s="209" t="s">
        <v>77</v>
      </c>
      <c r="AU236" s="209" t="s">
        <v>86</v>
      </c>
      <c r="AY236" s="208" t="s">
        <v>187</v>
      </c>
      <c r="BK236" s="210">
        <f>SUM(BK237:BK242)</f>
        <v>127800</v>
      </c>
    </row>
    <row r="237" s="2" customFormat="1" ht="16.5" customHeight="1">
      <c r="A237" s="31"/>
      <c r="B237" s="32"/>
      <c r="C237" s="211" t="s">
        <v>1362</v>
      </c>
      <c r="D237" s="211" t="s">
        <v>188</v>
      </c>
      <c r="E237" s="212" t="s">
        <v>1947</v>
      </c>
      <c r="F237" s="213" t="s">
        <v>1948</v>
      </c>
      <c r="G237" s="214" t="s">
        <v>422</v>
      </c>
      <c r="H237" s="215">
        <v>1</v>
      </c>
      <c r="I237" s="216">
        <v>22000</v>
      </c>
      <c r="J237" s="216">
        <f>ROUND(I237*H237,2)</f>
        <v>22000</v>
      </c>
      <c r="K237" s="217"/>
      <c r="L237" s="37"/>
      <c r="M237" s="218" t="s">
        <v>1</v>
      </c>
      <c r="N237" s="219" t="s">
        <v>43</v>
      </c>
      <c r="O237" s="220">
        <v>0</v>
      </c>
      <c r="P237" s="220">
        <f>O237*H237</f>
        <v>0</v>
      </c>
      <c r="Q237" s="220">
        <v>0</v>
      </c>
      <c r="R237" s="220">
        <f>Q237*H237</f>
        <v>0</v>
      </c>
      <c r="S237" s="220">
        <v>0</v>
      </c>
      <c r="T237" s="221">
        <f>S237*H237</f>
        <v>0</v>
      </c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R237" s="222" t="s">
        <v>204</v>
      </c>
      <c r="AT237" s="222" t="s">
        <v>188</v>
      </c>
      <c r="AU237" s="222" t="s">
        <v>88</v>
      </c>
      <c r="AY237" s="16" t="s">
        <v>187</v>
      </c>
      <c r="BE237" s="223">
        <f>IF(N237="základní",J237,0)</f>
        <v>22000</v>
      </c>
      <c r="BF237" s="223">
        <f>IF(N237="snížená",J237,0)</f>
        <v>0</v>
      </c>
      <c r="BG237" s="223">
        <f>IF(N237="zákl. přenesená",J237,0)</f>
        <v>0</v>
      </c>
      <c r="BH237" s="223">
        <f>IF(N237="sníž. přenesená",J237,0)</f>
        <v>0</v>
      </c>
      <c r="BI237" s="223">
        <f>IF(N237="nulová",J237,0)</f>
        <v>0</v>
      </c>
      <c r="BJ237" s="16" t="s">
        <v>86</v>
      </c>
      <c r="BK237" s="223">
        <f>ROUND(I237*H237,2)</f>
        <v>22000</v>
      </c>
      <c r="BL237" s="16" t="s">
        <v>204</v>
      </c>
      <c r="BM237" s="222" t="s">
        <v>1555</v>
      </c>
    </row>
    <row r="238" s="2" customFormat="1" ht="16.5" customHeight="1">
      <c r="A238" s="31"/>
      <c r="B238" s="32"/>
      <c r="C238" s="211" t="s">
        <v>1556</v>
      </c>
      <c r="D238" s="211" t="s">
        <v>188</v>
      </c>
      <c r="E238" s="212" t="s">
        <v>1949</v>
      </c>
      <c r="F238" s="213" t="s">
        <v>1950</v>
      </c>
      <c r="G238" s="214" t="s">
        <v>422</v>
      </c>
      <c r="H238" s="215">
        <v>1</v>
      </c>
      <c r="I238" s="216">
        <v>11000</v>
      </c>
      <c r="J238" s="216">
        <f>ROUND(I238*H238,2)</f>
        <v>11000</v>
      </c>
      <c r="K238" s="217"/>
      <c r="L238" s="37"/>
      <c r="M238" s="218" t="s">
        <v>1</v>
      </c>
      <c r="N238" s="219" t="s">
        <v>43</v>
      </c>
      <c r="O238" s="220">
        <v>0</v>
      </c>
      <c r="P238" s="220">
        <f>O238*H238</f>
        <v>0</v>
      </c>
      <c r="Q238" s="220">
        <v>0</v>
      </c>
      <c r="R238" s="220">
        <f>Q238*H238</f>
        <v>0</v>
      </c>
      <c r="S238" s="220">
        <v>0</v>
      </c>
      <c r="T238" s="221">
        <f>S238*H238</f>
        <v>0</v>
      </c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R238" s="222" t="s">
        <v>204</v>
      </c>
      <c r="AT238" s="222" t="s">
        <v>188</v>
      </c>
      <c r="AU238" s="222" t="s">
        <v>88</v>
      </c>
      <c r="AY238" s="16" t="s">
        <v>187</v>
      </c>
      <c r="BE238" s="223">
        <f>IF(N238="základní",J238,0)</f>
        <v>11000</v>
      </c>
      <c r="BF238" s="223">
        <f>IF(N238="snížená",J238,0)</f>
        <v>0</v>
      </c>
      <c r="BG238" s="223">
        <f>IF(N238="zákl. přenesená",J238,0)</f>
        <v>0</v>
      </c>
      <c r="BH238" s="223">
        <f>IF(N238="sníž. přenesená",J238,0)</f>
        <v>0</v>
      </c>
      <c r="BI238" s="223">
        <f>IF(N238="nulová",J238,0)</f>
        <v>0</v>
      </c>
      <c r="BJ238" s="16" t="s">
        <v>86</v>
      </c>
      <c r="BK238" s="223">
        <f>ROUND(I238*H238,2)</f>
        <v>11000</v>
      </c>
      <c r="BL238" s="16" t="s">
        <v>204</v>
      </c>
      <c r="BM238" s="222" t="s">
        <v>1560</v>
      </c>
    </row>
    <row r="239" s="2" customFormat="1" ht="21.75" customHeight="1">
      <c r="A239" s="31"/>
      <c r="B239" s="32"/>
      <c r="C239" s="211" t="s">
        <v>1365</v>
      </c>
      <c r="D239" s="211" t="s">
        <v>188</v>
      </c>
      <c r="E239" s="212" t="s">
        <v>1951</v>
      </c>
      <c r="F239" s="213" t="s">
        <v>1952</v>
      </c>
      <c r="G239" s="214" t="s">
        <v>422</v>
      </c>
      <c r="H239" s="215">
        <v>1</v>
      </c>
      <c r="I239" s="216">
        <v>35200</v>
      </c>
      <c r="J239" s="216">
        <f>ROUND(I239*H239,2)</f>
        <v>35200</v>
      </c>
      <c r="K239" s="217"/>
      <c r="L239" s="37"/>
      <c r="M239" s="218" t="s">
        <v>1</v>
      </c>
      <c r="N239" s="219" t="s">
        <v>43</v>
      </c>
      <c r="O239" s="220">
        <v>0</v>
      </c>
      <c r="P239" s="220">
        <f>O239*H239</f>
        <v>0</v>
      </c>
      <c r="Q239" s="220">
        <v>0</v>
      </c>
      <c r="R239" s="220">
        <f>Q239*H239</f>
        <v>0</v>
      </c>
      <c r="S239" s="220">
        <v>0</v>
      </c>
      <c r="T239" s="221">
        <f>S239*H239</f>
        <v>0</v>
      </c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R239" s="222" t="s">
        <v>204</v>
      </c>
      <c r="AT239" s="222" t="s">
        <v>188</v>
      </c>
      <c r="AU239" s="222" t="s">
        <v>88</v>
      </c>
      <c r="AY239" s="16" t="s">
        <v>187</v>
      </c>
      <c r="BE239" s="223">
        <f>IF(N239="základní",J239,0)</f>
        <v>35200</v>
      </c>
      <c r="BF239" s="223">
        <f>IF(N239="snížená",J239,0)</f>
        <v>0</v>
      </c>
      <c r="BG239" s="223">
        <f>IF(N239="zákl. přenesená",J239,0)</f>
        <v>0</v>
      </c>
      <c r="BH239" s="223">
        <f>IF(N239="sníž. přenesená",J239,0)</f>
        <v>0</v>
      </c>
      <c r="BI239" s="223">
        <f>IF(N239="nulová",J239,0)</f>
        <v>0</v>
      </c>
      <c r="BJ239" s="16" t="s">
        <v>86</v>
      </c>
      <c r="BK239" s="223">
        <f>ROUND(I239*H239,2)</f>
        <v>35200</v>
      </c>
      <c r="BL239" s="16" t="s">
        <v>204</v>
      </c>
      <c r="BM239" s="222" t="s">
        <v>1563</v>
      </c>
    </row>
    <row r="240" s="2" customFormat="1" ht="16.5" customHeight="1">
      <c r="A240" s="31"/>
      <c r="B240" s="32"/>
      <c r="C240" s="211" t="s">
        <v>1564</v>
      </c>
      <c r="D240" s="211" t="s">
        <v>188</v>
      </c>
      <c r="E240" s="212" t="s">
        <v>1953</v>
      </c>
      <c r="F240" s="213" t="s">
        <v>1954</v>
      </c>
      <c r="G240" s="214" t="s">
        <v>422</v>
      </c>
      <c r="H240" s="215">
        <v>1</v>
      </c>
      <c r="I240" s="216">
        <v>20000</v>
      </c>
      <c r="J240" s="216">
        <f>ROUND(I240*H240,2)</f>
        <v>20000</v>
      </c>
      <c r="K240" s="217"/>
      <c r="L240" s="37"/>
      <c r="M240" s="218" t="s">
        <v>1</v>
      </c>
      <c r="N240" s="219" t="s">
        <v>43</v>
      </c>
      <c r="O240" s="220">
        <v>0</v>
      </c>
      <c r="P240" s="220">
        <f>O240*H240</f>
        <v>0</v>
      </c>
      <c r="Q240" s="220">
        <v>0</v>
      </c>
      <c r="R240" s="220">
        <f>Q240*H240</f>
        <v>0</v>
      </c>
      <c r="S240" s="220">
        <v>0</v>
      </c>
      <c r="T240" s="221">
        <f>S240*H240</f>
        <v>0</v>
      </c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R240" s="222" t="s">
        <v>204</v>
      </c>
      <c r="AT240" s="222" t="s">
        <v>188</v>
      </c>
      <c r="AU240" s="222" t="s">
        <v>88</v>
      </c>
      <c r="AY240" s="16" t="s">
        <v>187</v>
      </c>
      <c r="BE240" s="223">
        <f>IF(N240="základní",J240,0)</f>
        <v>20000</v>
      </c>
      <c r="BF240" s="223">
        <f>IF(N240="snížená",J240,0)</f>
        <v>0</v>
      </c>
      <c r="BG240" s="223">
        <f>IF(N240="zákl. přenesená",J240,0)</f>
        <v>0</v>
      </c>
      <c r="BH240" s="223">
        <f>IF(N240="sníž. přenesená",J240,0)</f>
        <v>0</v>
      </c>
      <c r="BI240" s="223">
        <f>IF(N240="nulová",J240,0)</f>
        <v>0</v>
      </c>
      <c r="BJ240" s="16" t="s">
        <v>86</v>
      </c>
      <c r="BK240" s="223">
        <f>ROUND(I240*H240,2)</f>
        <v>20000</v>
      </c>
      <c r="BL240" s="16" t="s">
        <v>204</v>
      </c>
      <c r="BM240" s="222" t="s">
        <v>1567</v>
      </c>
    </row>
    <row r="241" s="2" customFormat="1" ht="16.5" customHeight="1">
      <c r="A241" s="31"/>
      <c r="B241" s="32"/>
      <c r="C241" s="211" t="s">
        <v>1370</v>
      </c>
      <c r="D241" s="211" t="s">
        <v>188</v>
      </c>
      <c r="E241" s="212" t="s">
        <v>1955</v>
      </c>
      <c r="F241" s="213" t="s">
        <v>1956</v>
      </c>
      <c r="G241" s="214" t="s">
        <v>422</v>
      </c>
      <c r="H241" s="215">
        <v>1</v>
      </c>
      <c r="I241" s="216">
        <v>35200</v>
      </c>
      <c r="J241" s="216">
        <f>ROUND(I241*H241,2)</f>
        <v>35200</v>
      </c>
      <c r="K241" s="217"/>
      <c r="L241" s="37"/>
      <c r="M241" s="218" t="s">
        <v>1</v>
      </c>
      <c r="N241" s="219" t="s">
        <v>43</v>
      </c>
      <c r="O241" s="220">
        <v>0</v>
      </c>
      <c r="P241" s="220">
        <f>O241*H241</f>
        <v>0</v>
      </c>
      <c r="Q241" s="220">
        <v>0</v>
      </c>
      <c r="R241" s="220">
        <f>Q241*H241</f>
        <v>0</v>
      </c>
      <c r="S241" s="220">
        <v>0</v>
      </c>
      <c r="T241" s="221">
        <f>S241*H241</f>
        <v>0</v>
      </c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R241" s="222" t="s">
        <v>204</v>
      </c>
      <c r="AT241" s="222" t="s">
        <v>188</v>
      </c>
      <c r="AU241" s="222" t="s">
        <v>88</v>
      </c>
      <c r="AY241" s="16" t="s">
        <v>187</v>
      </c>
      <c r="BE241" s="223">
        <f>IF(N241="základní",J241,0)</f>
        <v>35200</v>
      </c>
      <c r="BF241" s="223">
        <f>IF(N241="snížená",J241,0)</f>
        <v>0</v>
      </c>
      <c r="BG241" s="223">
        <f>IF(N241="zákl. přenesená",J241,0)</f>
        <v>0</v>
      </c>
      <c r="BH241" s="223">
        <f>IF(N241="sníž. přenesená",J241,0)</f>
        <v>0</v>
      </c>
      <c r="BI241" s="223">
        <f>IF(N241="nulová",J241,0)</f>
        <v>0</v>
      </c>
      <c r="BJ241" s="16" t="s">
        <v>86</v>
      </c>
      <c r="BK241" s="223">
        <f>ROUND(I241*H241,2)</f>
        <v>35200</v>
      </c>
      <c r="BL241" s="16" t="s">
        <v>204</v>
      </c>
      <c r="BM241" s="222" t="s">
        <v>1570</v>
      </c>
    </row>
    <row r="242" s="2" customFormat="1" ht="16.5" customHeight="1">
      <c r="A242" s="31"/>
      <c r="B242" s="32"/>
      <c r="C242" s="211" t="s">
        <v>1571</v>
      </c>
      <c r="D242" s="211" t="s">
        <v>188</v>
      </c>
      <c r="E242" s="212" t="s">
        <v>1957</v>
      </c>
      <c r="F242" s="213" t="s">
        <v>1958</v>
      </c>
      <c r="G242" s="214" t="s">
        <v>422</v>
      </c>
      <c r="H242" s="215">
        <v>1</v>
      </c>
      <c r="I242" s="216">
        <v>4400</v>
      </c>
      <c r="J242" s="216">
        <f>ROUND(I242*H242,2)</f>
        <v>4400</v>
      </c>
      <c r="K242" s="217"/>
      <c r="L242" s="37"/>
      <c r="M242" s="218" t="s">
        <v>1</v>
      </c>
      <c r="N242" s="219" t="s">
        <v>43</v>
      </c>
      <c r="O242" s="220">
        <v>0</v>
      </c>
      <c r="P242" s="220">
        <f>O242*H242</f>
        <v>0</v>
      </c>
      <c r="Q242" s="220">
        <v>0</v>
      </c>
      <c r="R242" s="220">
        <f>Q242*H242</f>
        <v>0</v>
      </c>
      <c r="S242" s="220">
        <v>0</v>
      </c>
      <c r="T242" s="221">
        <f>S242*H242</f>
        <v>0</v>
      </c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R242" s="222" t="s">
        <v>204</v>
      </c>
      <c r="AT242" s="222" t="s">
        <v>188</v>
      </c>
      <c r="AU242" s="222" t="s">
        <v>88</v>
      </c>
      <c r="AY242" s="16" t="s">
        <v>187</v>
      </c>
      <c r="BE242" s="223">
        <f>IF(N242="základní",J242,0)</f>
        <v>4400</v>
      </c>
      <c r="BF242" s="223">
        <f>IF(N242="snížená",J242,0)</f>
        <v>0</v>
      </c>
      <c r="BG242" s="223">
        <f>IF(N242="zákl. přenesená",J242,0)</f>
        <v>0</v>
      </c>
      <c r="BH242" s="223">
        <f>IF(N242="sníž. přenesená",J242,0)</f>
        <v>0</v>
      </c>
      <c r="BI242" s="223">
        <f>IF(N242="nulová",J242,0)</f>
        <v>0</v>
      </c>
      <c r="BJ242" s="16" t="s">
        <v>86</v>
      </c>
      <c r="BK242" s="223">
        <f>ROUND(I242*H242,2)</f>
        <v>4400</v>
      </c>
      <c r="BL242" s="16" t="s">
        <v>204</v>
      </c>
      <c r="BM242" s="222" t="s">
        <v>1574</v>
      </c>
    </row>
    <row r="243" s="11" customFormat="1" ht="22.8" customHeight="1">
      <c r="A243" s="11"/>
      <c r="B243" s="198"/>
      <c r="C243" s="199"/>
      <c r="D243" s="200" t="s">
        <v>77</v>
      </c>
      <c r="E243" s="251" t="s">
        <v>1959</v>
      </c>
      <c r="F243" s="251" t="s">
        <v>1960</v>
      </c>
      <c r="G243" s="199"/>
      <c r="H243" s="199"/>
      <c r="I243" s="199"/>
      <c r="J243" s="252">
        <f>BK243</f>
        <v>702507</v>
      </c>
      <c r="K243" s="199"/>
      <c r="L243" s="203"/>
      <c r="M243" s="204"/>
      <c r="N243" s="205"/>
      <c r="O243" s="205"/>
      <c r="P243" s="206">
        <f>SUM(P244:P247)</f>
        <v>0</v>
      </c>
      <c r="Q243" s="205"/>
      <c r="R243" s="206">
        <f>SUM(R244:R247)</f>
        <v>0</v>
      </c>
      <c r="S243" s="205"/>
      <c r="T243" s="207">
        <f>SUM(T244:T247)</f>
        <v>0</v>
      </c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R243" s="208" t="s">
        <v>86</v>
      </c>
      <c r="AT243" s="209" t="s">
        <v>77</v>
      </c>
      <c r="AU243" s="209" t="s">
        <v>86</v>
      </c>
      <c r="AY243" s="208" t="s">
        <v>187</v>
      </c>
      <c r="BK243" s="210">
        <f>SUM(BK244:BK247)</f>
        <v>702507</v>
      </c>
    </row>
    <row r="244" s="2" customFormat="1" ht="16.5" customHeight="1">
      <c r="A244" s="31"/>
      <c r="B244" s="32"/>
      <c r="C244" s="211" t="s">
        <v>1373</v>
      </c>
      <c r="D244" s="211" t="s">
        <v>188</v>
      </c>
      <c r="E244" s="212" t="s">
        <v>1961</v>
      </c>
      <c r="F244" s="213" t="s">
        <v>1962</v>
      </c>
      <c r="G244" s="214" t="s">
        <v>422</v>
      </c>
      <c r="H244" s="215">
        <v>1</v>
      </c>
      <c r="I244" s="216">
        <v>439067</v>
      </c>
      <c r="J244" s="216">
        <f>ROUND(I244*H244,2)</f>
        <v>439067</v>
      </c>
      <c r="K244" s="217"/>
      <c r="L244" s="37"/>
      <c r="M244" s="218" t="s">
        <v>1</v>
      </c>
      <c r="N244" s="219" t="s">
        <v>43</v>
      </c>
      <c r="O244" s="220">
        <v>0</v>
      </c>
      <c r="P244" s="220">
        <f>O244*H244</f>
        <v>0</v>
      </c>
      <c r="Q244" s="220">
        <v>0</v>
      </c>
      <c r="R244" s="220">
        <f>Q244*H244</f>
        <v>0</v>
      </c>
      <c r="S244" s="220">
        <v>0</v>
      </c>
      <c r="T244" s="221">
        <f>S244*H244</f>
        <v>0</v>
      </c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R244" s="222" t="s">
        <v>204</v>
      </c>
      <c r="AT244" s="222" t="s">
        <v>188</v>
      </c>
      <c r="AU244" s="222" t="s">
        <v>88</v>
      </c>
      <c r="AY244" s="16" t="s">
        <v>187</v>
      </c>
      <c r="BE244" s="223">
        <f>IF(N244="základní",J244,0)</f>
        <v>439067</v>
      </c>
      <c r="BF244" s="223">
        <f>IF(N244="snížená",J244,0)</f>
        <v>0</v>
      </c>
      <c r="BG244" s="223">
        <f>IF(N244="zákl. přenesená",J244,0)</f>
        <v>0</v>
      </c>
      <c r="BH244" s="223">
        <f>IF(N244="sníž. přenesená",J244,0)</f>
        <v>0</v>
      </c>
      <c r="BI244" s="223">
        <f>IF(N244="nulová",J244,0)</f>
        <v>0</v>
      </c>
      <c r="BJ244" s="16" t="s">
        <v>86</v>
      </c>
      <c r="BK244" s="223">
        <f>ROUND(I244*H244,2)</f>
        <v>439067</v>
      </c>
      <c r="BL244" s="16" t="s">
        <v>204</v>
      </c>
      <c r="BM244" s="222" t="s">
        <v>1579</v>
      </c>
    </row>
    <row r="245" s="2" customFormat="1" ht="16.5" customHeight="1">
      <c r="A245" s="31"/>
      <c r="B245" s="32"/>
      <c r="C245" s="211" t="s">
        <v>1580</v>
      </c>
      <c r="D245" s="211" t="s">
        <v>188</v>
      </c>
      <c r="E245" s="212" t="s">
        <v>1963</v>
      </c>
      <c r="F245" s="213" t="s">
        <v>1964</v>
      </c>
      <c r="G245" s="214" t="s">
        <v>422</v>
      </c>
      <c r="H245" s="215">
        <v>1</v>
      </c>
      <c r="I245" s="216">
        <v>87813</v>
      </c>
      <c r="J245" s="216">
        <f>ROUND(I245*H245,2)</f>
        <v>87813</v>
      </c>
      <c r="K245" s="217"/>
      <c r="L245" s="37"/>
      <c r="M245" s="218" t="s">
        <v>1</v>
      </c>
      <c r="N245" s="219" t="s">
        <v>43</v>
      </c>
      <c r="O245" s="220">
        <v>0</v>
      </c>
      <c r="P245" s="220">
        <f>O245*H245</f>
        <v>0</v>
      </c>
      <c r="Q245" s="220">
        <v>0</v>
      </c>
      <c r="R245" s="220">
        <f>Q245*H245</f>
        <v>0</v>
      </c>
      <c r="S245" s="220">
        <v>0</v>
      </c>
      <c r="T245" s="221">
        <f>S245*H245</f>
        <v>0</v>
      </c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R245" s="222" t="s">
        <v>204</v>
      </c>
      <c r="AT245" s="222" t="s">
        <v>188</v>
      </c>
      <c r="AU245" s="222" t="s">
        <v>88</v>
      </c>
      <c r="AY245" s="16" t="s">
        <v>187</v>
      </c>
      <c r="BE245" s="223">
        <f>IF(N245="základní",J245,0)</f>
        <v>87813</v>
      </c>
      <c r="BF245" s="223">
        <f>IF(N245="snížená",J245,0)</f>
        <v>0</v>
      </c>
      <c r="BG245" s="223">
        <f>IF(N245="zákl. přenesená",J245,0)</f>
        <v>0</v>
      </c>
      <c r="BH245" s="223">
        <f>IF(N245="sníž. přenesená",J245,0)</f>
        <v>0</v>
      </c>
      <c r="BI245" s="223">
        <f>IF(N245="nulová",J245,0)</f>
        <v>0</v>
      </c>
      <c r="BJ245" s="16" t="s">
        <v>86</v>
      </c>
      <c r="BK245" s="223">
        <f>ROUND(I245*H245,2)</f>
        <v>87813</v>
      </c>
      <c r="BL245" s="16" t="s">
        <v>204</v>
      </c>
      <c r="BM245" s="222" t="s">
        <v>1583</v>
      </c>
    </row>
    <row r="246" s="2" customFormat="1" ht="16.5" customHeight="1">
      <c r="A246" s="31"/>
      <c r="B246" s="32"/>
      <c r="C246" s="211" t="s">
        <v>1377</v>
      </c>
      <c r="D246" s="211" t="s">
        <v>188</v>
      </c>
      <c r="E246" s="212" t="s">
        <v>1965</v>
      </c>
      <c r="F246" s="213" t="s">
        <v>1966</v>
      </c>
      <c r="G246" s="214" t="s">
        <v>422</v>
      </c>
      <c r="H246" s="215">
        <v>1</v>
      </c>
      <c r="I246" s="216">
        <v>131720</v>
      </c>
      <c r="J246" s="216">
        <f>ROUND(I246*H246,2)</f>
        <v>131720</v>
      </c>
      <c r="K246" s="217"/>
      <c r="L246" s="37"/>
      <c r="M246" s="218" t="s">
        <v>1</v>
      </c>
      <c r="N246" s="219" t="s">
        <v>43</v>
      </c>
      <c r="O246" s="220">
        <v>0</v>
      </c>
      <c r="P246" s="220">
        <f>O246*H246</f>
        <v>0</v>
      </c>
      <c r="Q246" s="220">
        <v>0</v>
      </c>
      <c r="R246" s="220">
        <f>Q246*H246</f>
        <v>0</v>
      </c>
      <c r="S246" s="220">
        <v>0</v>
      </c>
      <c r="T246" s="221">
        <f>S246*H246</f>
        <v>0</v>
      </c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R246" s="222" t="s">
        <v>204</v>
      </c>
      <c r="AT246" s="222" t="s">
        <v>188</v>
      </c>
      <c r="AU246" s="222" t="s">
        <v>88</v>
      </c>
      <c r="AY246" s="16" t="s">
        <v>187</v>
      </c>
      <c r="BE246" s="223">
        <f>IF(N246="základní",J246,0)</f>
        <v>131720</v>
      </c>
      <c r="BF246" s="223">
        <f>IF(N246="snížená",J246,0)</f>
        <v>0</v>
      </c>
      <c r="BG246" s="223">
        <f>IF(N246="zákl. přenesená",J246,0)</f>
        <v>0</v>
      </c>
      <c r="BH246" s="223">
        <f>IF(N246="sníž. přenesená",J246,0)</f>
        <v>0</v>
      </c>
      <c r="BI246" s="223">
        <f>IF(N246="nulová",J246,0)</f>
        <v>0</v>
      </c>
      <c r="BJ246" s="16" t="s">
        <v>86</v>
      </c>
      <c r="BK246" s="223">
        <f>ROUND(I246*H246,2)</f>
        <v>131720</v>
      </c>
      <c r="BL246" s="16" t="s">
        <v>204</v>
      </c>
      <c r="BM246" s="222" t="s">
        <v>1588</v>
      </c>
    </row>
    <row r="247" s="2" customFormat="1" ht="16.5" customHeight="1">
      <c r="A247" s="31"/>
      <c r="B247" s="32"/>
      <c r="C247" s="211" t="s">
        <v>1590</v>
      </c>
      <c r="D247" s="211" t="s">
        <v>188</v>
      </c>
      <c r="E247" s="212" t="s">
        <v>1967</v>
      </c>
      <c r="F247" s="213" t="s">
        <v>1968</v>
      </c>
      <c r="G247" s="214" t="s">
        <v>422</v>
      </c>
      <c r="H247" s="215">
        <v>1</v>
      </c>
      <c r="I247" s="216">
        <v>43907</v>
      </c>
      <c r="J247" s="216">
        <f>ROUND(I247*H247,2)</f>
        <v>43907</v>
      </c>
      <c r="K247" s="217"/>
      <c r="L247" s="37"/>
      <c r="M247" s="228" t="s">
        <v>1</v>
      </c>
      <c r="N247" s="229" t="s">
        <v>43</v>
      </c>
      <c r="O247" s="230">
        <v>0</v>
      </c>
      <c r="P247" s="230">
        <f>O247*H247</f>
        <v>0</v>
      </c>
      <c r="Q247" s="230">
        <v>0</v>
      </c>
      <c r="R247" s="230">
        <f>Q247*H247</f>
        <v>0</v>
      </c>
      <c r="S247" s="230">
        <v>0</v>
      </c>
      <c r="T247" s="231">
        <f>S247*H247</f>
        <v>0</v>
      </c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R247" s="222" t="s">
        <v>204</v>
      </c>
      <c r="AT247" s="222" t="s">
        <v>188</v>
      </c>
      <c r="AU247" s="222" t="s">
        <v>88</v>
      </c>
      <c r="AY247" s="16" t="s">
        <v>187</v>
      </c>
      <c r="BE247" s="223">
        <f>IF(N247="základní",J247,0)</f>
        <v>43907</v>
      </c>
      <c r="BF247" s="223">
        <f>IF(N247="snížená",J247,0)</f>
        <v>0</v>
      </c>
      <c r="BG247" s="223">
        <f>IF(N247="zákl. přenesená",J247,0)</f>
        <v>0</v>
      </c>
      <c r="BH247" s="223">
        <f>IF(N247="sníž. přenesená",J247,0)</f>
        <v>0</v>
      </c>
      <c r="BI247" s="223">
        <f>IF(N247="nulová",J247,0)</f>
        <v>0</v>
      </c>
      <c r="BJ247" s="16" t="s">
        <v>86</v>
      </c>
      <c r="BK247" s="223">
        <f>ROUND(I247*H247,2)</f>
        <v>43907</v>
      </c>
      <c r="BL247" s="16" t="s">
        <v>204</v>
      </c>
      <c r="BM247" s="222" t="s">
        <v>1593</v>
      </c>
    </row>
    <row r="248" s="2" customFormat="1" ht="6.96" customHeight="1">
      <c r="A248" s="31"/>
      <c r="B248" s="58"/>
      <c r="C248" s="59"/>
      <c r="D248" s="59"/>
      <c r="E248" s="59"/>
      <c r="F248" s="59"/>
      <c r="G248" s="59"/>
      <c r="H248" s="59"/>
      <c r="I248" s="59"/>
      <c r="J248" s="59"/>
      <c r="K248" s="59"/>
      <c r="L248" s="37"/>
      <c r="M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</row>
  </sheetData>
  <sheetProtection sheet="1" autoFilter="0" formatColumns="0" formatRows="0" objects="1" scenarios="1" spinCount="100000" saltValue="Ef/x+qnTlAJX79pOUQ178kvdxr6e1O8dxjs0GZdY2PXolm6UOIER1UcNkHtXMBbdpjoO9kJnAZPZ3PgEfY1ZPA==" hashValue="+tGZ4nFT2e5h12oM1Cjg2UdlhGjYIrlf5QYR4nh5QInWuFCs6jr+EP7ZaDD5ntWU1vXdHSKESq5pFYtu6bayFw==" algorithmName="SHA-512" password="CC35"/>
  <autoFilter ref="C125:K247"/>
  <mergeCells count="8">
    <mergeCell ref="E7:H7"/>
    <mergeCell ref="E9:H9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21"/>
    </row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138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19"/>
      <c r="AT3" s="16" t="s">
        <v>88</v>
      </c>
    </row>
    <row r="4" hidden="1" s="1" customFormat="1" ht="24.96" customHeight="1">
      <c r="B4" s="19"/>
      <c r="D4" s="140" t="s">
        <v>163</v>
      </c>
      <c r="L4" s="19"/>
      <c r="M4" s="141" t="s">
        <v>10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42" t="s">
        <v>14</v>
      </c>
      <c r="L6" s="19"/>
    </row>
    <row r="7" hidden="1" s="1" customFormat="1" ht="16.5" customHeight="1">
      <c r="B7" s="19"/>
      <c r="E7" s="143" t="str">
        <f>'Rekapitulace stavby'!K6</f>
        <v>Nový objekt tělocvičny, základní školy Roztoky - Žalov</v>
      </c>
      <c r="F7" s="142"/>
      <c r="G7" s="142"/>
      <c r="H7" s="142"/>
      <c r="L7" s="19"/>
    </row>
    <row r="8" hidden="1" s="2" customFormat="1" ht="12" customHeight="1">
      <c r="A8" s="31"/>
      <c r="B8" s="37"/>
      <c r="C8" s="31"/>
      <c r="D8" s="142" t="s">
        <v>164</v>
      </c>
      <c r="E8" s="31"/>
      <c r="F8" s="31"/>
      <c r="G8" s="31"/>
      <c r="H8" s="31"/>
      <c r="I8" s="31"/>
      <c r="J8" s="31"/>
      <c r="K8" s="31"/>
      <c r="L8" s="55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hidden="1" s="2" customFormat="1" ht="16.5" customHeight="1">
      <c r="A9" s="31"/>
      <c r="B9" s="37"/>
      <c r="C9" s="31"/>
      <c r="D9" s="31"/>
      <c r="E9" s="144" t="s">
        <v>1969</v>
      </c>
      <c r="F9" s="31"/>
      <c r="G9" s="31"/>
      <c r="H9" s="31"/>
      <c r="I9" s="31"/>
      <c r="J9" s="31"/>
      <c r="K9" s="31"/>
      <c r="L9" s="55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hidden="1" s="2" customFormat="1">
      <c r="A10" s="31"/>
      <c r="B10" s="37"/>
      <c r="C10" s="31"/>
      <c r="D10" s="31"/>
      <c r="E10" s="31"/>
      <c r="F10" s="31"/>
      <c r="G10" s="31"/>
      <c r="H10" s="31"/>
      <c r="I10" s="31"/>
      <c r="J10" s="31"/>
      <c r="K10" s="31"/>
      <c r="L10" s="55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hidden="1" s="2" customFormat="1" ht="12" customHeight="1">
      <c r="A11" s="31"/>
      <c r="B11" s="37"/>
      <c r="C11" s="31"/>
      <c r="D11" s="142" t="s">
        <v>16</v>
      </c>
      <c r="E11" s="31"/>
      <c r="F11" s="133" t="s">
        <v>1</v>
      </c>
      <c r="G11" s="31"/>
      <c r="H11" s="31"/>
      <c r="I11" s="142" t="s">
        <v>17</v>
      </c>
      <c r="J11" s="133" t="s">
        <v>1</v>
      </c>
      <c r="K11" s="31"/>
      <c r="L11" s="55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hidden="1" s="2" customFormat="1" ht="12" customHeight="1">
      <c r="A12" s="31"/>
      <c r="B12" s="37"/>
      <c r="C12" s="31"/>
      <c r="D12" s="142" t="s">
        <v>18</v>
      </c>
      <c r="E12" s="31"/>
      <c r="F12" s="133" t="s">
        <v>19</v>
      </c>
      <c r="G12" s="31"/>
      <c r="H12" s="31"/>
      <c r="I12" s="142" t="s">
        <v>20</v>
      </c>
      <c r="J12" s="145" t="str">
        <f>'Rekapitulace stavby'!AN8</f>
        <v>26. 3. 2021</v>
      </c>
      <c r="K12" s="31"/>
      <c r="L12" s="55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hidden="1" s="2" customFormat="1" ht="10.8" customHeight="1">
      <c r="A13" s="31"/>
      <c r="B13" s="37"/>
      <c r="C13" s="31"/>
      <c r="D13" s="31"/>
      <c r="E13" s="31"/>
      <c r="F13" s="31"/>
      <c r="G13" s="31"/>
      <c r="H13" s="31"/>
      <c r="I13" s="31"/>
      <c r="J13" s="31"/>
      <c r="K13" s="31"/>
      <c r="L13" s="55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hidden="1" s="2" customFormat="1" ht="12" customHeight="1">
      <c r="A14" s="31"/>
      <c r="B14" s="37"/>
      <c r="C14" s="31"/>
      <c r="D14" s="142" t="s">
        <v>22</v>
      </c>
      <c r="E14" s="31"/>
      <c r="F14" s="31"/>
      <c r="G14" s="31"/>
      <c r="H14" s="31"/>
      <c r="I14" s="142" t="s">
        <v>23</v>
      </c>
      <c r="J14" s="133" t="s">
        <v>24</v>
      </c>
      <c r="K14" s="31"/>
      <c r="L14" s="55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hidden="1" s="2" customFormat="1" ht="18" customHeight="1">
      <c r="A15" s="31"/>
      <c r="B15" s="37"/>
      <c r="C15" s="31"/>
      <c r="D15" s="31"/>
      <c r="E15" s="133" t="s">
        <v>25</v>
      </c>
      <c r="F15" s="31"/>
      <c r="G15" s="31"/>
      <c r="H15" s="31"/>
      <c r="I15" s="142" t="s">
        <v>26</v>
      </c>
      <c r="J15" s="133" t="s">
        <v>1</v>
      </c>
      <c r="K15" s="31"/>
      <c r="L15" s="55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hidden="1" s="2" customFormat="1" ht="6.96" customHeight="1">
      <c r="A16" s="31"/>
      <c r="B16" s="37"/>
      <c r="C16" s="31"/>
      <c r="D16" s="31"/>
      <c r="E16" s="31"/>
      <c r="F16" s="31"/>
      <c r="G16" s="31"/>
      <c r="H16" s="31"/>
      <c r="I16" s="31"/>
      <c r="J16" s="31"/>
      <c r="K16" s="31"/>
      <c r="L16" s="55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hidden="1" s="2" customFormat="1" ht="12" customHeight="1">
      <c r="A17" s="31"/>
      <c r="B17" s="37"/>
      <c r="C17" s="31"/>
      <c r="D17" s="142" t="s">
        <v>27</v>
      </c>
      <c r="E17" s="31"/>
      <c r="F17" s="31"/>
      <c r="G17" s="31"/>
      <c r="H17" s="31"/>
      <c r="I17" s="142" t="s">
        <v>23</v>
      </c>
      <c r="J17" s="133" t="s">
        <v>1</v>
      </c>
      <c r="K17" s="31"/>
      <c r="L17" s="55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hidden="1" s="2" customFormat="1" ht="18" customHeight="1">
      <c r="A18" s="31"/>
      <c r="B18" s="37"/>
      <c r="C18" s="31"/>
      <c r="D18" s="31"/>
      <c r="E18" s="133" t="s">
        <v>28</v>
      </c>
      <c r="F18" s="31"/>
      <c r="G18" s="31"/>
      <c r="H18" s="31"/>
      <c r="I18" s="142" t="s">
        <v>26</v>
      </c>
      <c r="J18" s="133" t="s">
        <v>1</v>
      </c>
      <c r="K18" s="31"/>
      <c r="L18" s="55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hidden="1" s="2" customFormat="1" ht="6.96" customHeight="1">
      <c r="A19" s="31"/>
      <c r="B19" s="37"/>
      <c r="C19" s="31"/>
      <c r="D19" s="31"/>
      <c r="E19" s="31"/>
      <c r="F19" s="31"/>
      <c r="G19" s="31"/>
      <c r="H19" s="31"/>
      <c r="I19" s="31"/>
      <c r="J19" s="31"/>
      <c r="K19" s="31"/>
      <c r="L19" s="55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hidden="1" s="2" customFormat="1" ht="12" customHeight="1">
      <c r="A20" s="31"/>
      <c r="B20" s="37"/>
      <c r="C20" s="31"/>
      <c r="D20" s="142" t="s">
        <v>29</v>
      </c>
      <c r="E20" s="31"/>
      <c r="F20" s="31"/>
      <c r="G20" s="31"/>
      <c r="H20" s="31"/>
      <c r="I20" s="142" t="s">
        <v>23</v>
      </c>
      <c r="J20" s="133" t="s">
        <v>30</v>
      </c>
      <c r="K20" s="31"/>
      <c r="L20" s="55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hidden="1" s="2" customFormat="1" ht="18" customHeight="1">
      <c r="A21" s="31"/>
      <c r="B21" s="37"/>
      <c r="C21" s="31"/>
      <c r="D21" s="31"/>
      <c r="E21" s="133" t="s">
        <v>31</v>
      </c>
      <c r="F21" s="31"/>
      <c r="G21" s="31"/>
      <c r="H21" s="31"/>
      <c r="I21" s="142" t="s">
        <v>26</v>
      </c>
      <c r="J21" s="133" t="s">
        <v>1</v>
      </c>
      <c r="K21" s="31"/>
      <c r="L21" s="55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hidden="1" s="2" customFormat="1" ht="6.96" customHeight="1">
      <c r="A22" s="31"/>
      <c r="B22" s="37"/>
      <c r="C22" s="31"/>
      <c r="D22" s="31"/>
      <c r="E22" s="31"/>
      <c r="F22" s="31"/>
      <c r="G22" s="31"/>
      <c r="H22" s="31"/>
      <c r="I22" s="31"/>
      <c r="J22" s="31"/>
      <c r="K22" s="31"/>
      <c r="L22" s="55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hidden="1" s="2" customFormat="1" ht="12" customHeight="1">
      <c r="A23" s="31"/>
      <c r="B23" s="37"/>
      <c r="C23" s="31"/>
      <c r="D23" s="142" t="s">
        <v>33</v>
      </c>
      <c r="E23" s="31"/>
      <c r="F23" s="31"/>
      <c r="G23" s="31"/>
      <c r="H23" s="31"/>
      <c r="I23" s="142" t="s">
        <v>23</v>
      </c>
      <c r="J23" s="133" t="s">
        <v>34</v>
      </c>
      <c r="K23" s="31"/>
      <c r="L23" s="55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hidden="1" s="2" customFormat="1" ht="18" customHeight="1">
      <c r="A24" s="31"/>
      <c r="B24" s="37"/>
      <c r="C24" s="31"/>
      <c r="D24" s="31"/>
      <c r="E24" s="133" t="s">
        <v>35</v>
      </c>
      <c r="F24" s="31"/>
      <c r="G24" s="31"/>
      <c r="H24" s="31"/>
      <c r="I24" s="142" t="s">
        <v>26</v>
      </c>
      <c r="J24" s="133" t="s">
        <v>1</v>
      </c>
      <c r="K24" s="31"/>
      <c r="L24" s="55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hidden="1" s="2" customFormat="1" ht="6.96" customHeight="1">
      <c r="A25" s="31"/>
      <c r="B25" s="37"/>
      <c r="C25" s="31"/>
      <c r="D25" s="31"/>
      <c r="E25" s="31"/>
      <c r="F25" s="31"/>
      <c r="G25" s="31"/>
      <c r="H25" s="31"/>
      <c r="I25" s="31"/>
      <c r="J25" s="31"/>
      <c r="K25" s="31"/>
      <c r="L25" s="55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hidden="1" s="2" customFormat="1" ht="12" customHeight="1">
      <c r="A26" s="31"/>
      <c r="B26" s="37"/>
      <c r="C26" s="31"/>
      <c r="D26" s="142" t="s">
        <v>36</v>
      </c>
      <c r="E26" s="31"/>
      <c r="F26" s="31"/>
      <c r="G26" s="31"/>
      <c r="H26" s="31"/>
      <c r="I26" s="31"/>
      <c r="J26" s="31"/>
      <c r="K26" s="31"/>
      <c r="L26" s="55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hidden="1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hidden="1" s="2" customFormat="1" ht="6.96" customHeight="1">
      <c r="A28" s="31"/>
      <c r="B28" s="37"/>
      <c r="C28" s="31"/>
      <c r="D28" s="31"/>
      <c r="E28" s="31"/>
      <c r="F28" s="31"/>
      <c r="G28" s="31"/>
      <c r="H28" s="31"/>
      <c r="I28" s="31"/>
      <c r="J28" s="31"/>
      <c r="K28" s="31"/>
      <c r="L28" s="55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hidden="1" s="2" customFormat="1" ht="6.96" customHeight="1">
      <c r="A29" s="31"/>
      <c r="B29" s="37"/>
      <c r="C29" s="31"/>
      <c r="D29" s="150"/>
      <c r="E29" s="150"/>
      <c r="F29" s="150"/>
      <c r="G29" s="150"/>
      <c r="H29" s="150"/>
      <c r="I29" s="150"/>
      <c r="J29" s="150"/>
      <c r="K29" s="150"/>
      <c r="L29" s="55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hidden="1" s="2" customFormat="1" ht="25.44" customHeight="1">
      <c r="A30" s="31"/>
      <c r="B30" s="37"/>
      <c r="C30" s="31"/>
      <c r="D30" s="151" t="s">
        <v>38</v>
      </c>
      <c r="E30" s="31"/>
      <c r="F30" s="31"/>
      <c r="G30" s="31"/>
      <c r="H30" s="31"/>
      <c r="I30" s="31"/>
      <c r="J30" s="152">
        <f>ROUND(J117, 2)</f>
        <v>3101380</v>
      </c>
      <c r="K30" s="31"/>
      <c r="L30" s="55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hidden="1" s="2" customFormat="1" ht="6.96" customHeight="1">
      <c r="A31" s="31"/>
      <c r="B31" s="37"/>
      <c r="C31" s="31"/>
      <c r="D31" s="150"/>
      <c r="E31" s="150"/>
      <c r="F31" s="150"/>
      <c r="G31" s="150"/>
      <c r="H31" s="150"/>
      <c r="I31" s="150"/>
      <c r="J31" s="150"/>
      <c r="K31" s="150"/>
      <c r="L31" s="55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hidden="1" s="2" customFormat="1" ht="14.4" customHeight="1">
      <c r="A32" s="31"/>
      <c r="B32" s="37"/>
      <c r="C32" s="31"/>
      <c r="D32" s="31"/>
      <c r="E32" s="31"/>
      <c r="F32" s="153" t="s">
        <v>40</v>
      </c>
      <c r="G32" s="31"/>
      <c r="H32" s="31"/>
      <c r="I32" s="153" t="s">
        <v>39</v>
      </c>
      <c r="J32" s="153" t="s">
        <v>41</v>
      </c>
      <c r="K32" s="31"/>
      <c r="L32" s="55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hidden="1" s="2" customFormat="1" ht="14.4" customHeight="1">
      <c r="A33" s="31"/>
      <c r="B33" s="37"/>
      <c r="C33" s="31"/>
      <c r="D33" s="154" t="s">
        <v>42</v>
      </c>
      <c r="E33" s="142" t="s">
        <v>43</v>
      </c>
      <c r="F33" s="155">
        <f>ROUND((SUM(BE117:BE159)),  2)</f>
        <v>3101380</v>
      </c>
      <c r="G33" s="31"/>
      <c r="H33" s="31"/>
      <c r="I33" s="156">
        <v>0.20999999999999999</v>
      </c>
      <c r="J33" s="155">
        <f>ROUND(((SUM(BE117:BE159))*I33),  2)</f>
        <v>651289.80000000005</v>
      </c>
      <c r="K33" s="31"/>
      <c r="L33" s="55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hidden="1" s="2" customFormat="1" ht="14.4" customHeight="1">
      <c r="A34" s="31"/>
      <c r="B34" s="37"/>
      <c r="C34" s="31"/>
      <c r="D34" s="31"/>
      <c r="E34" s="142" t="s">
        <v>44</v>
      </c>
      <c r="F34" s="155">
        <f>ROUND((SUM(BF117:BF159)),  2)</f>
        <v>0</v>
      </c>
      <c r="G34" s="31"/>
      <c r="H34" s="31"/>
      <c r="I34" s="156">
        <v>0.14999999999999999</v>
      </c>
      <c r="J34" s="155">
        <f>ROUND(((SUM(BF117:BF159))*I34),  2)</f>
        <v>0</v>
      </c>
      <c r="K34" s="31"/>
      <c r="L34" s="55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hidden="1" s="2" customFormat="1" ht="14.4" customHeight="1">
      <c r="A35" s="31"/>
      <c r="B35" s="37"/>
      <c r="C35" s="31"/>
      <c r="D35" s="31"/>
      <c r="E35" s="142" t="s">
        <v>45</v>
      </c>
      <c r="F35" s="155">
        <f>ROUND((SUM(BG117:BG159)),  2)</f>
        <v>0</v>
      </c>
      <c r="G35" s="31"/>
      <c r="H35" s="31"/>
      <c r="I35" s="156">
        <v>0.20999999999999999</v>
      </c>
      <c r="J35" s="155">
        <f>0</f>
        <v>0</v>
      </c>
      <c r="K35" s="31"/>
      <c r="L35" s="55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hidden="1" s="2" customFormat="1" ht="14.4" customHeight="1">
      <c r="A36" s="31"/>
      <c r="B36" s="37"/>
      <c r="C36" s="31"/>
      <c r="D36" s="31"/>
      <c r="E36" s="142" t="s">
        <v>46</v>
      </c>
      <c r="F36" s="155">
        <f>ROUND((SUM(BH117:BH159)),  2)</f>
        <v>0</v>
      </c>
      <c r="G36" s="31"/>
      <c r="H36" s="31"/>
      <c r="I36" s="156">
        <v>0.14999999999999999</v>
      </c>
      <c r="J36" s="155">
        <f>0</f>
        <v>0</v>
      </c>
      <c r="K36" s="31"/>
      <c r="L36" s="55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hidden="1" s="2" customFormat="1" ht="14.4" customHeight="1">
      <c r="A37" s="31"/>
      <c r="B37" s="37"/>
      <c r="C37" s="31"/>
      <c r="D37" s="31"/>
      <c r="E37" s="142" t="s">
        <v>47</v>
      </c>
      <c r="F37" s="155">
        <f>ROUND((SUM(BI117:BI159)),  2)</f>
        <v>0</v>
      </c>
      <c r="G37" s="31"/>
      <c r="H37" s="31"/>
      <c r="I37" s="156">
        <v>0</v>
      </c>
      <c r="J37" s="155">
        <f>0</f>
        <v>0</v>
      </c>
      <c r="K37" s="31"/>
      <c r="L37" s="55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hidden="1" s="2" customFormat="1" ht="6.96" customHeight="1">
      <c r="A38" s="31"/>
      <c r="B38" s="37"/>
      <c r="C38" s="31"/>
      <c r="D38" s="31"/>
      <c r="E38" s="31"/>
      <c r="F38" s="31"/>
      <c r="G38" s="31"/>
      <c r="H38" s="31"/>
      <c r="I38" s="31"/>
      <c r="J38" s="31"/>
      <c r="K38" s="31"/>
      <c r="L38" s="55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hidden="1" s="2" customFormat="1" ht="25.44" customHeight="1">
      <c r="A39" s="31"/>
      <c r="B39" s="37"/>
      <c r="C39" s="157"/>
      <c r="D39" s="158" t="s">
        <v>48</v>
      </c>
      <c r="E39" s="159"/>
      <c r="F39" s="159"/>
      <c r="G39" s="160" t="s">
        <v>49</v>
      </c>
      <c r="H39" s="161" t="s">
        <v>50</v>
      </c>
      <c r="I39" s="159"/>
      <c r="J39" s="162">
        <f>SUM(J30:J37)</f>
        <v>3752669.7999999998</v>
      </c>
      <c r="K39" s="163"/>
      <c r="L39" s="55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hidden="1" s="2" customFormat="1" ht="14.4" customHeight="1">
      <c r="A40" s="31"/>
      <c r="B40" s="37"/>
      <c r="C40" s="31"/>
      <c r="D40" s="31"/>
      <c r="E40" s="31"/>
      <c r="F40" s="31"/>
      <c r="G40" s="31"/>
      <c r="H40" s="31"/>
      <c r="I40" s="31"/>
      <c r="J40" s="31"/>
      <c r="K40" s="31"/>
      <c r="L40" s="55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hidden="1" s="1" customFormat="1" ht="14.4" customHeight="1">
      <c r="B41" s="19"/>
      <c r="L41" s="19"/>
    </row>
    <row r="42" hidden="1" s="1" customFormat="1" ht="14.4" customHeight="1">
      <c r="B42" s="19"/>
      <c r="L42" s="19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55"/>
      <c r="D50" s="164" t="s">
        <v>51</v>
      </c>
      <c r="E50" s="165"/>
      <c r="F50" s="165"/>
      <c r="G50" s="164" t="s">
        <v>52</v>
      </c>
      <c r="H50" s="165"/>
      <c r="I50" s="165"/>
      <c r="J50" s="165"/>
      <c r="K50" s="165"/>
      <c r="L50" s="55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1"/>
      <c r="B61" s="37"/>
      <c r="C61" s="31"/>
      <c r="D61" s="166" t="s">
        <v>53</v>
      </c>
      <c r="E61" s="167"/>
      <c r="F61" s="168" t="s">
        <v>54</v>
      </c>
      <c r="G61" s="166" t="s">
        <v>53</v>
      </c>
      <c r="H61" s="167"/>
      <c r="I61" s="167"/>
      <c r="J61" s="169" t="s">
        <v>54</v>
      </c>
      <c r="K61" s="167"/>
      <c r="L61" s="55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1"/>
      <c r="B65" s="37"/>
      <c r="C65" s="31"/>
      <c r="D65" s="164" t="s">
        <v>55</v>
      </c>
      <c r="E65" s="170"/>
      <c r="F65" s="170"/>
      <c r="G65" s="164" t="s">
        <v>56</v>
      </c>
      <c r="H65" s="170"/>
      <c r="I65" s="170"/>
      <c r="J65" s="170"/>
      <c r="K65" s="170"/>
      <c r="L65" s="55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1"/>
      <c r="B76" s="37"/>
      <c r="C76" s="31"/>
      <c r="D76" s="166" t="s">
        <v>53</v>
      </c>
      <c r="E76" s="167"/>
      <c r="F76" s="168" t="s">
        <v>54</v>
      </c>
      <c r="G76" s="166" t="s">
        <v>53</v>
      </c>
      <c r="H76" s="167"/>
      <c r="I76" s="167"/>
      <c r="J76" s="169" t="s">
        <v>54</v>
      </c>
      <c r="K76" s="167"/>
      <c r="L76" s="55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hidden="1" s="2" customFormat="1" ht="14.4" customHeight="1">
      <c r="A77" s="31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55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78" hidden="1"/>
    <row r="79" hidden="1"/>
    <row r="80" hidden="1"/>
    <row r="81" s="2" customFormat="1" ht="6.96" customHeight="1">
      <c r="A81" s="31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55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="2" customFormat="1" ht="24.96" customHeight="1">
      <c r="A82" s="31"/>
      <c r="B82" s="32"/>
      <c r="C82" s="22" t="s">
        <v>166</v>
      </c>
      <c r="D82" s="33"/>
      <c r="E82" s="33"/>
      <c r="F82" s="33"/>
      <c r="G82" s="33"/>
      <c r="H82" s="33"/>
      <c r="I82" s="33"/>
      <c r="J82" s="33"/>
      <c r="K82" s="33"/>
      <c r="L82" s="55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="2" customFormat="1" ht="6.96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5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="2" customFormat="1" ht="12" customHeight="1">
      <c r="A84" s="31"/>
      <c r="B84" s="32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55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="2" customFormat="1" ht="16.5" customHeight="1">
      <c r="A85" s="31"/>
      <c r="B85" s="32"/>
      <c r="C85" s="33"/>
      <c r="D85" s="33"/>
      <c r="E85" s="175" t="str">
        <f>E7</f>
        <v>Nový objekt tělocvičny, základní školy Roztoky - Žalov</v>
      </c>
      <c r="F85" s="28"/>
      <c r="G85" s="28"/>
      <c r="H85" s="28"/>
      <c r="I85" s="33"/>
      <c r="J85" s="33"/>
      <c r="K85" s="33"/>
      <c r="L85" s="55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="2" customFormat="1" ht="12" customHeight="1">
      <c r="A86" s="31"/>
      <c r="B86" s="32"/>
      <c r="C86" s="28" t="s">
        <v>164</v>
      </c>
      <c r="D86" s="33"/>
      <c r="E86" s="33"/>
      <c r="F86" s="33"/>
      <c r="G86" s="33"/>
      <c r="H86" s="33"/>
      <c r="I86" s="33"/>
      <c r="J86" s="33"/>
      <c r="K86" s="33"/>
      <c r="L86" s="55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="2" customFormat="1" ht="16.5" customHeight="1">
      <c r="A87" s="31"/>
      <c r="B87" s="32"/>
      <c r="C87" s="33"/>
      <c r="D87" s="33"/>
      <c r="E87" s="68" t="str">
        <f>E9</f>
        <v>D.1.4c - UT</v>
      </c>
      <c r="F87" s="33"/>
      <c r="G87" s="33"/>
      <c r="H87" s="33"/>
      <c r="I87" s="33"/>
      <c r="J87" s="33"/>
      <c r="K87" s="33"/>
      <c r="L87" s="55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="2" customFormat="1" ht="6.96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55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="2" customFormat="1" ht="12" customHeight="1">
      <c r="A89" s="31"/>
      <c r="B89" s="32"/>
      <c r="C89" s="28" t="s">
        <v>18</v>
      </c>
      <c r="D89" s="33"/>
      <c r="E89" s="33"/>
      <c r="F89" s="25" t="str">
        <f>F12</f>
        <v>parc.č. 2990/9, 2994/2, k.ú. Žalov</v>
      </c>
      <c r="G89" s="33"/>
      <c r="H89" s="33"/>
      <c r="I89" s="28" t="s">
        <v>20</v>
      </c>
      <c r="J89" s="71" t="str">
        <f>IF(J12="","",J12)</f>
        <v>26. 3. 2021</v>
      </c>
      <c r="K89" s="33"/>
      <c r="L89" s="55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="2" customFormat="1" ht="6.96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55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="2" customFormat="1" ht="40.05" customHeight="1">
      <c r="A91" s="31"/>
      <c r="B91" s="32"/>
      <c r="C91" s="28" t="s">
        <v>22</v>
      </c>
      <c r="D91" s="33"/>
      <c r="E91" s="33"/>
      <c r="F91" s="25" t="str">
        <f>E15</f>
        <v>Město Roztoky, nám. 5 května 2, Roztoky</v>
      </c>
      <c r="G91" s="33"/>
      <c r="H91" s="33"/>
      <c r="I91" s="28" t="s">
        <v>29</v>
      </c>
      <c r="J91" s="29" t="str">
        <f>E21</f>
        <v>B.B.D. s.r.o., Rokycanova 30, 130 00, Praha 3</v>
      </c>
      <c r="K91" s="33"/>
      <c r="L91" s="55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="2" customFormat="1" ht="40.05" customHeight="1">
      <c r="A92" s="31"/>
      <c r="B92" s="32"/>
      <c r="C92" s="28" t="s">
        <v>27</v>
      </c>
      <c r="D92" s="33"/>
      <c r="E92" s="33"/>
      <c r="F92" s="25" t="str">
        <f>IF(E18="","",E18)</f>
        <v>bude vybrán</v>
      </c>
      <c r="G92" s="33"/>
      <c r="H92" s="33"/>
      <c r="I92" s="28" t="s">
        <v>33</v>
      </c>
      <c r="J92" s="29" t="str">
        <f>E24</f>
        <v>NASTA GROUP s.r.o., Za Sokolovnou 92, Zdiby</v>
      </c>
      <c r="K92" s="33"/>
      <c r="L92" s="55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="2" customFormat="1" ht="10.32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55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="2" customFormat="1" ht="29.28" customHeight="1">
      <c r="A94" s="31"/>
      <c r="B94" s="32"/>
      <c r="C94" s="176" t="s">
        <v>167</v>
      </c>
      <c r="D94" s="177"/>
      <c r="E94" s="177"/>
      <c r="F94" s="177"/>
      <c r="G94" s="177"/>
      <c r="H94" s="177"/>
      <c r="I94" s="177"/>
      <c r="J94" s="178" t="s">
        <v>168</v>
      </c>
      <c r="K94" s="177"/>
      <c r="L94" s="55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="2" customFormat="1" ht="10.32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55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="2" customFormat="1" ht="22.8" customHeight="1">
      <c r="A96" s="31"/>
      <c r="B96" s="32"/>
      <c r="C96" s="179" t="s">
        <v>169</v>
      </c>
      <c r="D96" s="33"/>
      <c r="E96" s="33"/>
      <c r="F96" s="33"/>
      <c r="G96" s="33"/>
      <c r="H96" s="33"/>
      <c r="I96" s="33"/>
      <c r="J96" s="102">
        <f>J117</f>
        <v>3101380</v>
      </c>
      <c r="K96" s="33"/>
      <c r="L96" s="55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170</v>
      </c>
    </row>
    <row r="97" s="9" customFormat="1" ht="24.96" customHeight="1">
      <c r="A97" s="9"/>
      <c r="B97" s="180"/>
      <c r="C97" s="181"/>
      <c r="D97" s="182" t="s">
        <v>1970</v>
      </c>
      <c r="E97" s="183"/>
      <c r="F97" s="183"/>
      <c r="G97" s="183"/>
      <c r="H97" s="183"/>
      <c r="I97" s="183"/>
      <c r="J97" s="184">
        <f>J118</f>
        <v>3101380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1"/>
      <c r="B98" s="32"/>
      <c r="C98" s="33"/>
      <c r="D98" s="33"/>
      <c r="E98" s="33"/>
      <c r="F98" s="33"/>
      <c r="G98" s="33"/>
      <c r="H98" s="33"/>
      <c r="I98" s="33"/>
      <c r="J98" s="33"/>
      <c r="K98" s="33"/>
      <c r="L98" s="55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</row>
    <row r="99" s="2" customFormat="1" ht="6.96" customHeight="1">
      <c r="A99" s="31"/>
      <c r="B99" s="58"/>
      <c r="C99" s="59"/>
      <c r="D99" s="59"/>
      <c r="E99" s="59"/>
      <c r="F99" s="59"/>
      <c r="G99" s="59"/>
      <c r="H99" s="59"/>
      <c r="I99" s="59"/>
      <c r="J99" s="59"/>
      <c r="K99" s="59"/>
      <c r="L99" s="55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3" s="2" customFormat="1" ht="6.96" customHeight="1">
      <c r="A103" s="31"/>
      <c r="B103" s="60"/>
      <c r="C103" s="61"/>
      <c r="D103" s="61"/>
      <c r="E103" s="61"/>
      <c r="F103" s="61"/>
      <c r="G103" s="61"/>
      <c r="H103" s="61"/>
      <c r="I103" s="61"/>
      <c r="J103" s="61"/>
      <c r="K103" s="61"/>
      <c r="L103" s="55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="2" customFormat="1" ht="24.96" customHeight="1">
      <c r="A104" s="31"/>
      <c r="B104" s="32"/>
      <c r="C104" s="22" t="s">
        <v>172</v>
      </c>
      <c r="D104" s="33"/>
      <c r="E104" s="33"/>
      <c r="F104" s="33"/>
      <c r="G104" s="33"/>
      <c r="H104" s="33"/>
      <c r="I104" s="33"/>
      <c r="J104" s="33"/>
      <c r="K104" s="33"/>
      <c r="L104" s="55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="2" customFormat="1" ht="6.96" customHeight="1">
      <c r="A105" s="31"/>
      <c r="B105" s="32"/>
      <c r="C105" s="33"/>
      <c r="D105" s="33"/>
      <c r="E105" s="33"/>
      <c r="F105" s="33"/>
      <c r="G105" s="33"/>
      <c r="H105" s="33"/>
      <c r="I105" s="33"/>
      <c r="J105" s="33"/>
      <c r="K105" s="33"/>
      <c r="L105" s="55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="2" customFormat="1" ht="12" customHeight="1">
      <c r="A106" s="31"/>
      <c r="B106" s="32"/>
      <c r="C106" s="28" t="s">
        <v>14</v>
      </c>
      <c r="D106" s="33"/>
      <c r="E106" s="33"/>
      <c r="F106" s="33"/>
      <c r="G106" s="33"/>
      <c r="H106" s="33"/>
      <c r="I106" s="33"/>
      <c r="J106" s="33"/>
      <c r="K106" s="33"/>
      <c r="L106" s="55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="2" customFormat="1" ht="16.5" customHeight="1">
      <c r="A107" s="31"/>
      <c r="B107" s="32"/>
      <c r="C107" s="33"/>
      <c r="D107" s="33"/>
      <c r="E107" s="175" t="str">
        <f>E7</f>
        <v>Nový objekt tělocvičny, základní školy Roztoky - Žalov</v>
      </c>
      <c r="F107" s="28"/>
      <c r="G107" s="28"/>
      <c r="H107" s="28"/>
      <c r="I107" s="33"/>
      <c r="J107" s="33"/>
      <c r="K107" s="33"/>
      <c r="L107" s="55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="2" customFormat="1" ht="12" customHeight="1">
      <c r="A108" s="31"/>
      <c r="B108" s="32"/>
      <c r="C108" s="28" t="s">
        <v>164</v>
      </c>
      <c r="D108" s="33"/>
      <c r="E108" s="33"/>
      <c r="F108" s="33"/>
      <c r="G108" s="33"/>
      <c r="H108" s="33"/>
      <c r="I108" s="33"/>
      <c r="J108" s="33"/>
      <c r="K108" s="33"/>
      <c r="L108" s="55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="2" customFormat="1" ht="16.5" customHeight="1">
      <c r="A109" s="31"/>
      <c r="B109" s="32"/>
      <c r="C109" s="33"/>
      <c r="D109" s="33"/>
      <c r="E109" s="68" t="str">
        <f>E9</f>
        <v>D.1.4c - UT</v>
      </c>
      <c r="F109" s="33"/>
      <c r="G109" s="33"/>
      <c r="H109" s="33"/>
      <c r="I109" s="33"/>
      <c r="J109" s="33"/>
      <c r="K109" s="33"/>
      <c r="L109" s="55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="2" customFormat="1" ht="6.96" customHeight="1">
      <c r="A110" s="31"/>
      <c r="B110" s="32"/>
      <c r="C110" s="33"/>
      <c r="D110" s="33"/>
      <c r="E110" s="33"/>
      <c r="F110" s="33"/>
      <c r="G110" s="33"/>
      <c r="H110" s="33"/>
      <c r="I110" s="33"/>
      <c r="J110" s="33"/>
      <c r="K110" s="33"/>
      <c r="L110" s="55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="2" customFormat="1" ht="12" customHeight="1">
      <c r="A111" s="31"/>
      <c r="B111" s="32"/>
      <c r="C111" s="28" t="s">
        <v>18</v>
      </c>
      <c r="D111" s="33"/>
      <c r="E111" s="33"/>
      <c r="F111" s="25" t="str">
        <f>F12</f>
        <v>parc.č. 2990/9, 2994/2, k.ú. Žalov</v>
      </c>
      <c r="G111" s="33"/>
      <c r="H111" s="33"/>
      <c r="I111" s="28" t="s">
        <v>20</v>
      </c>
      <c r="J111" s="71" t="str">
        <f>IF(J12="","",J12)</f>
        <v>26. 3. 2021</v>
      </c>
      <c r="K111" s="33"/>
      <c r="L111" s="55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="2" customFormat="1" ht="6.96" customHeight="1">
      <c r="A112" s="31"/>
      <c r="B112" s="32"/>
      <c r="C112" s="33"/>
      <c r="D112" s="33"/>
      <c r="E112" s="33"/>
      <c r="F112" s="33"/>
      <c r="G112" s="33"/>
      <c r="H112" s="33"/>
      <c r="I112" s="33"/>
      <c r="J112" s="33"/>
      <c r="K112" s="33"/>
      <c r="L112" s="55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="2" customFormat="1" ht="40.05" customHeight="1">
      <c r="A113" s="31"/>
      <c r="B113" s="32"/>
      <c r="C113" s="28" t="s">
        <v>22</v>
      </c>
      <c r="D113" s="33"/>
      <c r="E113" s="33"/>
      <c r="F113" s="25" t="str">
        <f>E15</f>
        <v>Město Roztoky, nám. 5 května 2, Roztoky</v>
      </c>
      <c r="G113" s="33"/>
      <c r="H113" s="33"/>
      <c r="I113" s="28" t="s">
        <v>29</v>
      </c>
      <c r="J113" s="29" t="str">
        <f>E21</f>
        <v>B.B.D. s.r.o., Rokycanova 30, 130 00, Praha 3</v>
      </c>
      <c r="K113" s="33"/>
      <c r="L113" s="55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="2" customFormat="1" ht="40.05" customHeight="1">
      <c r="A114" s="31"/>
      <c r="B114" s="32"/>
      <c r="C114" s="28" t="s">
        <v>27</v>
      </c>
      <c r="D114" s="33"/>
      <c r="E114" s="33"/>
      <c r="F114" s="25" t="str">
        <f>IF(E18="","",E18)</f>
        <v>bude vybrán</v>
      </c>
      <c r="G114" s="33"/>
      <c r="H114" s="33"/>
      <c r="I114" s="28" t="s">
        <v>33</v>
      </c>
      <c r="J114" s="29" t="str">
        <f>E24</f>
        <v>NASTA GROUP s.r.o., Za Sokolovnou 92, Zdiby</v>
      </c>
      <c r="K114" s="33"/>
      <c r="L114" s="55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="2" customFormat="1" ht="10.32" customHeight="1">
      <c r="A115" s="31"/>
      <c r="B115" s="32"/>
      <c r="C115" s="33"/>
      <c r="D115" s="33"/>
      <c r="E115" s="33"/>
      <c r="F115" s="33"/>
      <c r="G115" s="33"/>
      <c r="H115" s="33"/>
      <c r="I115" s="33"/>
      <c r="J115" s="33"/>
      <c r="K115" s="33"/>
      <c r="L115" s="55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="10" customFormat="1" ht="29.28" customHeight="1">
      <c r="A116" s="186"/>
      <c r="B116" s="187"/>
      <c r="C116" s="188" t="s">
        <v>173</v>
      </c>
      <c r="D116" s="189" t="s">
        <v>63</v>
      </c>
      <c r="E116" s="189" t="s">
        <v>59</v>
      </c>
      <c r="F116" s="189" t="s">
        <v>60</v>
      </c>
      <c r="G116" s="189" t="s">
        <v>174</v>
      </c>
      <c r="H116" s="189" t="s">
        <v>175</v>
      </c>
      <c r="I116" s="189" t="s">
        <v>176</v>
      </c>
      <c r="J116" s="190" t="s">
        <v>168</v>
      </c>
      <c r="K116" s="191" t="s">
        <v>177</v>
      </c>
      <c r="L116" s="192"/>
      <c r="M116" s="92" t="s">
        <v>1</v>
      </c>
      <c r="N116" s="93" t="s">
        <v>42</v>
      </c>
      <c r="O116" s="93" t="s">
        <v>178</v>
      </c>
      <c r="P116" s="93" t="s">
        <v>179</v>
      </c>
      <c r="Q116" s="93" t="s">
        <v>180</v>
      </c>
      <c r="R116" s="93" t="s">
        <v>181</v>
      </c>
      <c r="S116" s="93" t="s">
        <v>182</v>
      </c>
      <c r="T116" s="94" t="s">
        <v>183</v>
      </c>
      <c r="U116" s="186"/>
      <c r="V116" s="186"/>
      <c r="W116" s="186"/>
      <c r="X116" s="186"/>
      <c r="Y116" s="186"/>
      <c r="Z116" s="186"/>
      <c r="AA116" s="186"/>
      <c r="AB116" s="186"/>
      <c r="AC116" s="186"/>
      <c r="AD116" s="186"/>
      <c r="AE116" s="186"/>
    </row>
    <row r="117" s="2" customFormat="1" ht="22.8" customHeight="1">
      <c r="A117" s="31"/>
      <c r="B117" s="32"/>
      <c r="C117" s="99" t="s">
        <v>184</v>
      </c>
      <c r="D117" s="33"/>
      <c r="E117" s="33"/>
      <c r="F117" s="33"/>
      <c r="G117" s="33"/>
      <c r="H117" s="33"/>
      <c r="I117" s="33"/>
      <c r="J117" s="193">
        <f>BK117</f>
        <v>3101380</v>
      </c>
      <c r="K117" s="33"/>
      <c r="L117" s="37"/>
      <c r="M117" s="95"/>
      <c r="N117" s="194"/>
      <c r="O117" s="96"/>
      <c r="P117" s="195">
        <f>P118</f>
        <v>0</v>
      </c>
      <c r="Q117" s="96"/>
      <c r="R117" s="195">
        <f>R118</f>
        <v>0</v>
      </c>
      <c r="S117" s="96"/>
      <c r="T117" s="196">
        <f>T118</f>
        <v>0</v>
      </c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T117" s="16" t="s">
        <v>77</v>
      </c>
      <c r="AU117" s="16" t="s">
        <v>170</v>
      </c>
      <c r="BK117" s="197">
        <f>BK118</f>
        <v>3101380</v>
      </c>
    </row>
    <row r="118" s="11" customFormat="1" ht="25.92" customHeight="1">
      <c r="A118" s="11"/>
      <c r="B118" s="198"/>
      <c r="C118" s="199"/>
      <c r="D118" s="200" t="s">
        <v>77</v>
      </c>
      <c r="E118" s="201" t="s">
        <v>137</v>
      </c>
      <c r="F118" s="201" t="s">
        <v>1971</v>
      </c>
      <c r="G118" s="199"/>
      <c r="H118" s="199"/>
      <c r="I118" s="199"/>
      <c r="J118" s="202">
        <f>BK118</f>
        <v>3101380</v>
      </c>
      <c r="K118" s="199"/>
      <c r="L118" s="203"/>
      <c r="M118" s="204"/>
      <c r="N118" s="205"/>
      <c r="O118" s="205"/>
      <c r="P118" s="206">
        <f>SUM(P119:P159)</f>
        <v>0</v>
      </c>
      <c r="Q118" s="205"/>
      <c r="R118" s="206">
        <f>SUM(R119:R159)</f>
        <v>0</v>
      </c>
      <c r="S118" s="205"/>
      <c r="T118" s="207">
        <f>SUM(T119:T159)</f>
        <v>0</v>
      </c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R118" s="208" t="s">
        <v>86</v>
      </c>
      <c r="AT118" s="209" t="s">
        <v>77</v>
      </c>
      <c r="AU118" s="209" t="s">
        <v>78</v>
      </c>
      <c r="AY118" s="208" t="s">
        <v>187</v>
      </c>
      <c r="BK118" s="210">
        <f>SUM(BK119:BK159)</f>
        <v>3101380</v>
      </c>
    </row>
    <row r="119" s="2" customFormat="1" ht="21.75" customHeight="1">
      <c r="A119" s="31"/>
      <c r="B119" s="32"/>
      <c r="C119" s="211" t="s">
        <v>86</v>
      </c>
      <c r="D119" s="211" t="s">
        <v>188</v>
      </c>
      <c r="E119" s="212" t="s">
        <v>1972</v>
      </c>
      <c r="F119" s="213" t="s">
        <v>1973</v>
      </c>
      <c r="G119" s="214" t="s">
        <v>1752</v>
      </c>
      <c r="H119" s="215">
        <v>2</v>
      </c>
      <c r="I119" s="216">
        <v>156892</v>
      </c>
      <c r="J119" s="216">
        <f>ROUND(I119*H119,2)</f>
        <v>313784</v>
      </c>
      <c r="K119" s="217"/>
      <c r="L119" s="37"/>
      <c r="M119" s="218" t="s">
        <v>1</v>
      </c>
      <c r="N119" s="219" t="s">
        <v>43</v>
      </c>
      <c r="O119" s="220">
        <v>0</v>
      </c>
      <c r="P119" s="220">
        <f>O119*H119</f>
        <v>0</v>
      </c>
      <c r="Q119" s="220">
        <v>0</v>
      </c>
      <c r="R119" s="220">
        <f>Q119*H119</f>
        <v>0</v>
      </c>
      <c r="S119" s="220">
        <v>0</v>
      </c>
      <c r="T119" s="221">
        <f>S119*H119</f>
        <v>0</v>
      </c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R119" s="222" t="s">
        <v>204</v>
      </c>
      <c r="AT119" s="222" t="s">
        <v>188</v>
      </c>
      <c r="AU119" s="222" t="s">
        <v>86</v>
      </c>
      <c r="AY119" s="16" t="s">
        <v>187</v>
      </c>
      <c r="BE119" s="223">
        <f>IF(N119="základní",J119,0)</f>
        <v>313784</v>
      </c>
      <c r="BF119" s="223">
        <f>IF(N119="snížená",J119,0)</f>
        <v>0</v>
      </c>
      <c r="BG119" s="223">
        <f>IF(N119="zákl. přenesená",J119,0)</f>
        <v>0</v>
      </c>
      <c r="BH119" s="223">
        <f>IF(N119="sníž. přenesená",J119,0)</f>
        <v>0</v>
      </c>
      <c r="BI119" s="223">
        <f>IF(N119="nulová",J119,0)</f>
        <v>0</v>
      </c>
      <c r="BJ119" s="16" t="s">
        <v>86</v>
      </c>
      <c r="BK119" s="223">
        <f>ROUND(I119*H119,2)</f>
        <v>313784</v>
      </c>
      <c r="BL119" s="16" t="s">
        <v>204</v>
      </c>
      <c r="BM119" s="222" t="s">
        <v>88</v>
      </c>
    </row>
    <row r="120" s="2" customFormat="1" ht="16.5" customHeight="1">
      <c r="A120" s="31"/>
      <c r="B120" s="32"/>
      <c r="C120" s="211" t="s">
        <v>88</v>
      </c>
      <c r="D120" s="211" t="s">
        <v>188</v>
      </c>
      <c r="E120" s="212" t="s">
        <v>1974</v>
      </c>
      <c r="F120" s="213" t="s">
        <v>1975</v>
      </c>
      <c r="G120" s="214" t="s">
        <v>1800</v>
      </c>
      <c r="H120" s="215">
        <v>20</v>
      </c>
      <c r="I120" s="216">
        <v>2687</v>
      </c>
      <c r="J120" s="216">
        <f>ROUND(I120*H120,2)</f>
        <v>53740</v>
      </c>
      <c r="K120" s="217"/>
      <c r="L120" s="37"/>
      <c r="M120" s="218" t="s">
        <v>1</v>
      </c>
      <c r="N120" s="219" t="s">
        <v>43</v>
      </c>
      <c r="O120" s="220">
        <v>0</v>
      </c>
      <c r="P120" s="220">
        <f>O120*H120</f>
        <v>0</v>
      </c>
      <c r="Q120" s="220">
        <v>0</v>
      </c>
      <c r="R120" s="220">
        <f>Q120*H120</f>
        <v>0</v>
      </c>
      <c r="S120" s="220">
        <v>0</v>
      </c>
      <c r="T120" s="221">
        <f>S120*H120</f>
        <v>0</v>
      </c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R120" s="222" t="s">
        <v>204</v>
      </c>
      <c r="AT120" s="222" t="s">
        <v>188</v>
      </c>
      <c r="AU120" s="222" t="s">
        <v>86</v>
      </c>
      <c r="AY120" s="16" t="s">
        <v>187</v>
      </c>
      <c r="BE120" s="223">
        <f>IF(N120="základní",J120,0)</f>
        <v>53740</v>
      </c>
      <c r="BF120" s="223">
        <f>IF(N120="snížená",J120,0)</f>
        <v>0</v>
      </c>
      <c r="BG120" s="223">
        <f>IF(N120="zákl. přenesená",J120,0)</f>
        <v>0</v>
      </c>
      <c r="BH120" s="223">
        <f>IF(N120="sníž. přenesená",J120,0)</f>
        <v>0</v>
      </c>
      <c r="BI120" s="223">
        <f>IF(N120="nulová",J120,0)</f>
        <v>0</v>
      </c>
      <c r="BJ120" s="16" t="s">
        <v>86</v>
      </c>
      <c r="BK120" s="223">
        <f>ROUND(I120*H120,2)</f>
        <v>53740</v>
      </c>
      <c r="BL120" s="16" t="s">
        <v>204</v>
      </c>
      <c r="BM120" s="222" t="s">
        <v>204</v>
      </c>
    </row>
    <row r="121" s="2" customFormat="1" ht="21.75" customHeight="1">
      <c r="A121" s="31"/>
      <c r="B121" s="32"/>
      <c r="C121" s="211" t="s">
        <v>199</v>
      </c>
      <c r="D121" s="211" t="s">
        <v>188</v>
      </c>
      <c r="E121" s="212" t="s">
        <v>1976</v>
      </c>
      <c r="F121" s="213" t="s">
        <v>1977</v>
      </c>
      <c r="G121" s="214" t="s">
        <v>1800</v>
      </c>
      <c r="H121" s="215">
        <v>15</v>
      </c>
      <c r="I121" s="216">
        <v>7500</v>
      </c>
      <c r="J121" s="216">
        <f>ROUND(I121*H121,2)</f>
        <v>112500</v>
      </c>
      <c r="K121" s="217"/>
      <c r="L121" s="37"/>
      <c r="M121" s="218" t="s">
        <v>1</v>
      </c>
      <c r="N121" s="219" t="s">
        <v>43</v>
      </c>
      <c r="O121" s="220">
        <v>0</v>
      </c>
      <c r="P121" s="220">
        <f>O121*H121</f>
        <v>0</v>
      </c>
      <c r="Q121" s="220">
        <v>0</v>
      </c>
      <c r="R121" s="220">
        <f>Q121*H121</f>
        <v>0</v>
      </c>
      <c r="S121" s="220">
        <v>0</v>
      </c>
      <c r="T121" s="221">
        <f>S121*H121</f>
        <v>0</v>
      </c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R121" s="222" t="s">
        <v>204</v>
      </c>
      <c r="AT121" s="222" t="s">
        <v>188</v>
      </c>
      <c r="AU121" s="222" t="s">
        <v>86</v>
      </c>
      <c r="AY121" s="16" t="s">
        <v>187</v>
      </c>
      <c r="BE121" s="223">
        <f>IF(N121="základní",J121,0)</f>
        <v>112500</v>
      </c>
      <c r="BF121" s="223">
        <f>IF(N121="snížená",J121,0)</f>
        <v>0</v>
      </c>
      <c r="BG121" s="223">
        <f>IF(N121="zákl. přenesená",J121,0)</f>
        <v>0</v>
      </c>
      <c r="BH121" s="223">
        <f>IF(N121="sníž. přenesená",J121,0)</f>
        <v>0</v>
      </c>
      <c r="BI121" s="223">
        <f>IF(N121="nulová",J121,0)</f>
        <v>0</v>
      </c>
      <c r="BJ121" s="16" t="s">
        <v>86</v>
      </c>
      <c r="BK121" s="223">
        <f>ROUND(I121*H121,2)</f>
        <v>112500</v>
      </c>
      <c r="BL121" s="16" t="s">
        <v>204</v>
      </c>
      <c r="BM121" s="222" t="s">
        <v>234</v>
      </c>
    </row>
    <row r="122" s="2" customFormat="1" ht="21.75" customHeight="1">
      <c r="A122" s="31"/>
      <c r="B122" s="32"/>
      <c r="C122" s="211" t="s">
        <v>204</v>
      </c>
      <c r="D122" s="211" t="s">
        <v>188</v>
      </c>
      <c r="E122" s="212" t="s">
        <v>1978</v>
      </c>
      <c r="F122" s="213" t="s">
        <v>1979</v>
      </c>
      <c r="G122" s="214" t="s">
        <v>1800</v>
      </c>
      <c r="H122" s="215">
        <v>15</v>
      </c>
      <c r="I122" s="216">
        <v>8895</v>
      </c>
      <c r="J122" s="216">
        <f>ROUND(I122*H122,2)</f>
        <v>133425</v>
      </c>
      <c r="K122" s="217"/>
      <c r="L122" s="37"/>
      <c r="M122" s="218" t="s">
        <v>1</v>
      </c>
      <c r="N122" s="219" t="s">
        <v>43</v>
      </c>
      <c r="O122" s="220">
        <v>0</v>
      </c>
      <c r="P122" s="220">
        <f>O122*H122</f>
        <v>0</v>
      </c>
      <c r="Q122" s="220">
        <v>0</v>
      </c>
      <c r="R122" s="220">
        <f>Q122*H122</f>
        <v>0</v>
      </c>
      <c r="S122" s="220">
        <v>0</v>
      </c>
      <c r="T122" s="221">
        <f>S122*H122</f>
        <v>0</v>
      </c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R122" s="222" t="s">
        <v>204</v>
      </c>
      <c r="AT122" s="222" t="s">
        <v>188</v>
      </c>
      <c r="AU122" s="222" t="s">
        <v>86</v>
      </c>
      <c r="AY122" s="16" t="s">
        <v>187</v>
      </c>
      <c r="BE122" s="223">
        <f>IF(N122="základní",J122,0)</f>
        <v>133425</v>
      </c>
      <c r="BF122" s="223">
        <f>IF(N122="snížená",J122,0)</f>
        <v>0</v>
      </c>
      <c r="BG122" s="223">
        <f>IF(N122="zákl. přenesená",J122,0)</f>
        <v>0</v>
      </c>
      <c r="BH122" s="223">
        <f>IF(N122="sníž. přenesená",J122,0)</f>
        <v>0</v>
      </c>
      <c r="BI122" s="223">
        <f>IF(N122="nulová",J122,0)</f>
        <v>0</v>
      </c>
      <c r="BJ122" s="16" t="s">
        <v>86</v>
      </c>
      <c r="BK122" s="223">
        <f>ROUND(I122*H122,2)</f>
        <v>133425</v>
      </c>
      <c r="BL122" s="16" t="s">
        <v>204</v>
      </c>
      <c r="BM122" s="222" t="s">
        <v>332</v>
      </c>
    </row>
    <row r="123" s="2" customFormat="1" ht="21.75" customHeight="1">
      <c r="A123" s="31"/>
      <c r="B123" s="32"/>
      <c r="C123" s="211" t="s">
        <v>186</v>
      </c>
      <c r="D123" s="211" t="s">
        <v>188</v>
      </c>
      <c r="E123" s="212" t="s">
        <v>1980</v>
      </c>
      <c r="F123" s="213" t="s">
        <v>1981</v>
      </c>
      <c r="G123" s="214" t="s">
        <v>1752</v>
      </c>
      <c r="H123" s="215">
        <v>1</v>
      </c>
      <c r="I123" s="216">
        <v>96841</v>
      </c>
      <c r="J123" s="216">
        <f>ROUND(I123*H123,2)</f>
        <v>96841</v>
      </c>
      <c r="K123" s="217"/>
      <c r="L123" s="37"/>
      <c r="M123" s="218" t="s">
        <v>1</v>
      </c>
      <c r="N123" s="219" t="s">
        <v>43</v>
      </c>
      <c r="O123" s="220">
        <v>0</v>
      </c>
      <c r="P123" s="220">
        <f>O123*H123</f>
        <v>0</v>
      </c>
      <c r="Q123" s="220">
        <v>0</v>
      </c>
      <c r="R123" s="220">
        <f>Q123*H123</f>
        <v>0</v>
      </c>
      <c r="S123" s="220">
        <v>0</v>
      </c>
      <c r="T123" s="221">
        <f>S123*H123</f>
        <v>0</v>
      </c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R123" s="222" t="s">
        <v>204</v>
      </c>
      <c r="AT123" s="222" t="s">
        <v>188</v>
      </c>
      <c r="AU123" s="222" t="s">
        <v>86</v>
      </c>
      <c r="AY123" s="16" t="s">
        <v>187</v>
      </c>
      <c r="BE123" s="223">
        <f>IF(N123="základní",J123,0)</f>
        <v>96841</v>
      </c>
      <c r="BF123" s="223">
        <f>IF(N123="snížená",J123,0)</f>
        <v>0</v>
      </c>
      <c r="BG123" s="223">
        <f>IF(N123="zákl. přenesená",J123,0)</f>
        <v>0</v>
      </c>
      <c r="BH123" s="223">
        <f>IF(N123="sníž. přenesená",J123,0)</f>
        <v>0</v>
      </c>
      <c r="BI123" s="223">
        <f>IF(N123="nulová",J123,0)</f>
        <v>0</v>
      </c>
      <c r="BJ123" s="16" t="s">
        <v>86</v>
      </c>
      <c r="BK123" s="223">
        <f>ROUND(I123*H123,2)</f>
        <v>96841</v>
      </c>
      <c r="BL123" s="16" t="s">
        <v>204</v>
      </c>
      <c r="BM123" s="222" t="s">
        <v>341</v>
      </c>
    </row>
    <row r="124" s="2" customFormat="1" ht="33" customHeight="1">
      <c r="A124" s="31"/>
      <c r="B124" s="32"/>
      <c r="C124" s="211" t="s">
        <v>234</v>
      </c>
      <c r="D124" s="211" t="s">
        <v>188</v>
      </c>
      <c r="E124" s="212" t="s">
        <v>1982</v>
      </c>
      <c r="F124" s="213" t="s">
        <v>1983</v>
      </c>
      <c r="G124" s="214" t="s">
        <v>1752</v>
      </c>
      <c r="H124" s="215">
        <v>1</v>
      </c>
      <c r="I124" s="216">
        <v>356200</v>
      </c>
      <c r="J124" s="216">
        <f>ROUND(I124*H124,2)</f>
        <v>356200</v>
      </c>
      <c r="K124" s="217"/>
      <c r="L124" s="37"/>
      <c r="M124" s="218" t="s">
        <v>1</v>
      </c>
      <c r="N124" s="219" t="s">
        <v>43</v>
      </c>
      <c r="O124" s="220">
        <v>0</v>
      </c>
      <c r="P124" s="220">
        <f>O124*H124</f>
        <v>0</v>
      </c>
      <c r="Q124" s="220">
        <v>0</v>
      </c>
      <c r="R124" s="220">
        <f>Q124*H124</f>
        <v>0</v>
      </c>
      <c r="S124" s="220">
        <v>0</v>
      </c>
      <c r="T124" s="221">
        <f>S124*H124</f>
        <v>0</v>
      </c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R124" s="222" t="s">
        <v>204</v>
      </c>
      <c r="AT124" s="222" t="s">
        <v>188</v>
      </c>
      <c r="AU124" s="222" t="s">
        <v>86</v>
      </c>
      <c r="AY124" s="16" t="s">
        <v>187</v>
      </c>
      <c r="BE124" s="223">
        <f>IF(N124="základní",J124,0)</f>
        <v>356200</v>
      </c>
      <c r="BF124" s="223">
        <f>IF(N124="snížená",J124,0)</f>
        <v>0</v>
      </c>
      <c r="BG124" s="223">
        <f>IF(N124="zákl. přenesená",J124,0)</f>
        <v>0</v>
      </c>
      <c r="BH124" s="223">
        <f>IF(N124="sníž. přenesená",J124,0)</f>
        <v>0</v>
      </c>
      <c r="BI124" s="223">
        <f>IF(N124="nulová",J124,0)</f>
        <v>0</v>
      </c>
      <c r="BJ124" s="16" t="s">
        <v>86</v>
      </c>
      <c r="BK124" s="223">
        <f>ROUND(I124*H124,2)</f>
        <v>356200</v>
      </c>
      <c r="BL124" s="16" t="s">
        <v>204</v>
      </c>
      <c r="BM124" s="222" t="s">
        <v>354</v>
      </c>
    </row>
    <row r="125" s="2" customFormat="1" ht="16.5" customHeight="1">
      <c r="A125" s="31"/>
      <c r="B125" s="32"/>
      <c r="C125" s="211" t="s">
        <v>262</v>
      </c>
      <c r="D125" s="211" t="s">
        <v>188</v>
      </c>
      <c r="E125" s="212" t="s">
        <v>1984</v>
      </c>
      <c r="F125" s="213" t="s">
        <v>1985</v>
      </c>
      <c r="G125" s="214" t="s">
        <v>1752</v>
      </c>
      <c r="H125" s="215">
        <v>1</v>
      </c>
      <c r="I125" s="216">
        <v>86542</v>
      </c>
      <c r="J125" s="216">
        <f>ROUND(I125*H125,2)</f>
        <v>86542</v>
      </c>
      <c r="K125" s="217"/>
      <c r="L125" s="37"/>
      <c r="M125" s="218" t="s">
        <v>1</v>
      </c>
      <c r="N125" s="219" t="s">
        <v>43</v>
      </c>
      <c r="O125" s="220">
        <v>0</v>
      </c>
      <c r="P125" s="220">
        <f>O125*H125</f>
        <v>0</v>
      </c>
      <c r="Q125" s="220">
        <v>0</v>
      </c>
      <c r="R125" s="220">
        <f>Q125*H125</f>
        <v>0</v>
      </c>
      <c r="S125" s="220">
        <v>0</v>
      </c>
      <c r="T125" s="221">
        <f>S125*H125</f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222" t="s">
        <v>204</v>
      </c>
      <c r="AT125" s="222" t="s">
        <v>188</v>
      </c>
      <c r="AU125" s="222" t="s">
        <v>86</v>
      </c>
      <c r="AY125" s="16" t="s">
        <v>187</v>
      </c>
      <c r="BE125" s="223">
        <f>IF(N125="základní",J125,0)</f>
        <v>86542</v>
      </c>
      <c r="BF125" s="223">
        <f>IF(N125="snížená",J125,0)</f>
        <v>0</v>
      </c>
      <c r="BG125" s="223">
        <f>IF(N125="zákl. přenesená",J125,0)</f>
        <v>0</v>
      </c>
      <c r="BH125" s="223">
        <f>IF(N125="sníž. přenesená",J125,0)</f>
        <v>0</v>
      </c>
      <c r="BI125" s="223">
        <f>IF(N125="nulová",J125,0)</f>
        <v>0</v>
      </c>
      <c r="BJ125" s="16" t="s">
        <v>86</v>
      </c>
      <c r="BK125" s="223">
        <f>ROUND(I125*H125,2)</f>
        <v>86542</v>
      </c>
      <c r="BL125" s="16" t="s">
        <v>204</v>
      </c>
      <c r="BM125" s="222" t="s">
        <v>363</v>
      </c>
    </row>
    <row r="126" s="2" customFormat="1" ht="16.5" customHeight="1">
      <c r="A126" s="31"/>
      <c r="B126" s="32"/>
      <c r="C126" s="211" t="s">
        <v>332</v>
      </c>
      <c r="D126" s="211" t="s">
        <v>188</v>
      </c>
      <c r="E126" s="212" t="s">
        <v>1986</v>
      </c>
      <c r="F126" s="213" t="s">
        <v>1987</v>
      </c>
      <c r="G126" s="214" t="s">
        <v>1752</v>
      </c>
      <c r="H126" s="215">
        <v>4</v>
      </c>
      <c r="I126" s="216">
        <v>31258</v>
      </c>
      <c r="J126" s="216">
        <f>ROUND(I126*H126,2)</f>
        <v>125032</v>
      </c>
      <c r="K126" s="217"/>
      <c r="L126" s="37"/>
      <c r="M126" s="218" t="s">
        <v>1</v>
      </c>
      <c r="N126" s="219" t="s">
        <v>43</v>
      </c>
      <c r="O126" s="220">
        <v>0</v>
      </c>
      <c r="P126" s="220">
        <f>O126*H126</f>
        <v>0</v>
      </c>
      <c r="Q126" s="220">
        <v>0</v>
      </c>
      <c r="R126" s="220">
        <f>Q126*H126</f>
        <v>0</v>
      </c>
      <c r="S126" s="220">
        <v>0</v>
      </c>
      <c r="T126" s="221">
        <f>S126*H126</f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222" t="s">
        <v>204</v>
      </c>
      <c r="AT126" s="222" t="s">
        <v>188</v>
      </c>
      <c r="AU126" s="222" t="s">
        <v>86</v>
      </c>
      <c r="AY126" s="16" t="s">
        <v>187</v>
      </c>
      <c r="BE126" s="223">
        <f>IF(N126="základní",J126,0)</f>
        <v>125032</v>
      </c>
      <c r="BF126" s="223">
        <f>IF(N126="snížená",J126,0)</f>
        <v>0</v>
      </c>
      <c r="BG126" s="223">
        <f>IF(N126="zákl. přenesená",J126,0)</f>
        <v>0</v>
      </c>
      <c r="BH126" s="223">
        <f>IF(N126="sníž. přenesená",J126,0)</f>
        <v>0</v>
      </c>
      <c r="BI126" s="223">
        <f>IF(N126="nulová",J126,0)</f>
        <v>0</v>
      </c>
      <c r="BJ126" s="16" t="s">
        <v>86</v>
      </c>
      <c r="BK126" s="223">
        <f>ROUND(I126*H126,2)</f>
        <v>125032</v>
      </c>
      <c r="BL126" s="16" t="s">
        <v>204</v>
      </c>
      <c r="BM126" s="222" t="s">
        <v>370</v>
      </c>
    </row>
    <row r="127" s="2" customFormat="1" ht="33" customHeight="1">
      <c r="A127" s="31"/>
      <c r="B127" s="32"/>
      <c r="C127" s="211" t="s">
        <v>336</v>
      </c>
      <c r="D127" s="211" t="s">
        <v>188</v>
      </c>
      <c r="E127" s="212" t="s">
        <v>1988</v>
      </c>
      <c r="F127" s="213" t="s">
        <v>1989</v>
      </c>
      <c r="G127" s="214" t="s">
        <v>422</v>
      </c>
      <c r="H127" s="215">
        <v>1</v>
      </c>
      <c r="I127" s="216">
        <v>156987</v>
      </c>
      <c r="J127" s="216">
        <f>ROUND(I127*H127,2)</f>
        <v>156987</v>
      </c>
      <c r="K127" s="217"/>
      <c r="L127" s="37"/>
      <c r="M127" s="218" t="s">
        <v>1</v>
      </c>
      <c r="N127" s="219" t="s">
        <v>43</v>
      </c>
      <c r="O127" s="220">
        <v>0</v>
      </c>
      <c r="P127" s="220">
        <f>O127*H127</f>
        <v>0</v>
      </c>
      <c r="Q127" s="220">
        <v>0</v>
      </c>
      <c r="R127" s="220">
        <f>Q127*H127</f>
        <v>0</v>
      </c>
      <c r="S127" s="220">
        <v>0</v>
      </c>
      <c r="T127" s="221">
        <f>S127*H127</f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222" t="s">
        <v>204</v>
      </c>
      <c r="AT127" s="222" t="s">
        <v>188</v>
      </c>
      <c r="AU127" s="222" t="s">
        <v>86</v>
      </c>
      <c r="AY127" s="16" t="s">
        <v>187</v>
      </c>
      <c r="BE127" s="223">
        <f>IF(N127="základní",J127,0)</f>
        <v>156987</v>
      </c>
      <c r="BF127" s="223">
        <f>IF(N127="snížená",J127,0)</f>
        <v>0</v>
      </c>
      <c r="BG127" s="223">
        <f>IF(N127="zákl. přenesená",J127,0)</f>
        <v>0</v>
      </c>
      <c r="BH127" s="223">
        <f>IF(N127="sníž. přenesená",J127,0)</f>
        <v>0</v>
      </c>
      <c r="BI127" s="223">
        <f>IF(N127="nulová",J127,0)</f>
        <v>0</v>
      </c>
      <c r="BJ127" s="16" t="s">
        <v>86</v>
      </c>
      <c r="BK127" s="223">
        <f>ROUND(I127*H127,2)</f>
        <v>156987</v>
      </c>
      <c r="BL127" s="16" t="s">
        <v>204</v>
      </c>
      <c r="BM127" s="222" t="s">
        <v>381</v>
      </c>
    </row>
    <row r="128" s="2" customFormat="1" ht="21.75" customHeight="1">
      <c r="A128" s="31"/>
      <c r="B128" s="32"/>
      <c r="C128" s="211" t="s">
        <v>341</v>
      </c>
      <c r="D128" s="211" t="s">
        <v>188</v>
      </c>
      <c r="E128" s="212" t="s">
        <v>1990</v>
      </c>
      <c r="F128" s="213" t="s">
        <v>1991</v>
      </c>
      <c r="G128" s="214" t="s">
        <v>422</v>
      </c>
      <c r="H128" s="215">
        <v>1</v>
      </c>
      <c r="I128" s="216">
        <v>25361</v>
      </c>
      <c r="J128" s="216">
        <f>ROUND(I128*H128,2)</f>
        <v>25361</v>
      </c>
      <c r="K128" s="217"/>
      <c r="L128" s="37"/>
      <c r="M128" s="218" t="s">
        <v>1</v>
      </c>
      <c r="N128" s="219" t="s">
        <v>43</v>
      </c>
      <c r="O128" s="220">
        <v>0</v>
      </c>
      <c r="P128" s="220">
        <f>O128*H128</f>
        <v>0</v>
      </c>
      <c r="Q128" s="220">
        <v>0</v>
      </c>
      <c r="R128" s="220">
        <f>Q128*H128</f>
        <v>0</v>
      </c>
      <c r="S128" s="220">
        <v>0</v>
      </c>
      <c r="T128" s="221">
        <f>S128*H128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222" t="s">
        <v>204</v>
      </c>
      <c r="AT128" s="222" t="s">
        <v>188</v>
      </c>
      <c r="AU128" s="222" t="s">
        <v>86</v>
      </c>
      <c r="AY128" s="16" t="s">
        <v>187</v>
      </c>
      <c r="BE128" s="223">
        <f>IF(N128="základní",J128,0)</f>
        <v>25361</v>
      </c>
      <c r="BF128" s="223">
        <f>IF(N128="snížená",J128,0)</f>
        <v>0</v>
      </c>
      <c r="BG128" s="223">
        <f>IF(N128="zákl. přenesená",J128,0)</f>
        <v>0</v>
      </c>
      <c r="BH128" s="223">
        <f>IF(N128="sníž. přenesená",J128,0)</f>
        <v>0</v>
      </c>
      <c r="BI128" s="223">
        <f>IF(N128="nulová",J128,0)</f>
        <v>0</v>
      </c>
      <c r="BJ128" s="16" t="s">
        <v>86</v>
      </c>
      <c r="BK128" s="223">
        <f>ROUND(I128*H128,2)</f>
        <v>25361</v>
      </c>
      <c r="BL128" s="16" t="s">
        <v>204</v>
      </c>
      <c r="BM128" s="222" t="s">
        <v>389</v>
      </c>
    </row>
    <row r="129" s="2" customFormat="1" ht="33" customHeight="1">
      <c r="A129" s="31"/>
      <c r="B129" s="32"/>
      <c r="C129" s="211" t="s">
        <v>349</v>
      </c>
      <c r="D129" s="211" t="s">
        <v>188</v>
      </c>
      <c r="E129" s="212" t="s">
        <v>1992</v>
      </c>
      <c r="F129" s="213" t="s">
        <v>1993</v>
      </c>
      <c r="G129" s="214" t="s">
        <v>422</v>
      </c>
      <c r="H129" s="215">
        <v>2</v>
      </c>
      <c r="I129" s="216">
        <v>22658</v>
      </c>
      <c r="J129" s="216">
        <f>ROUND(I129*H129,2)</f>
        <v>45316</v>
      </c>
      <c r="K129" s="217"/>
      <c r="L129" s="37"/>
      <c r="M129" s="218" t="s">
        <v>1</v>
      </c>
      <c r="N129" s="219" t="s">
        <v>43</v>
      </c>
      <c r="O129" s="220">
        <v>0</v>
      </c>
      <c r="P129" s="220">
        <f>O129*H129</f>
        <v>0</v>
      </c>
      <c r="Q129" s="220">
        <v>0</v>
      </c>
      <c r="R129" s="220">
        <f>Q129*H129</f>
        <v>0</v>
      </c>
      <c r="S129" s="220">
        <v>0</v>
      </c>
      <c r="T129" s="221">
        <f>S129*H129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222" t="s">
        <v>204</v>
      </c>
      <c r="AT129" s="222" t="s">
        <v>188</v>
      </c>
      <c r="AU129" s="222" t="s">
        <v>86</v>
      </c>
      <c r="AY129" s="16" t="s">
        <v>187</v>
      </c>
      <c r="BE129" s="223">
        <f>IF(N129="základní",J129,0)</f>
        <v>45316</v>
      </c>
      <c r="BF129" s="223">
        <f>IF(N129="snížená",J129,0)</f>
        <v>0</v>
      </c>
      <c r="BG129" s="223">
        <f>IF(N129="zákl. přenesená",J129,0)</f>
        <v>0</v>
      </c>
      <c r="BH129" s="223">
        <f>IF(N129="sníž. přenesená",J129,0)</f>
        <v>0</v>
      </c>
      <c r="BI129" s="223">
        <f>IF(N129="nulová",J129,0)</f>
        <v>0</v>
      </c>
      <c r="BJ129" s="16" t="s">
        <v>86</v>
      </c>
      <c r="BK129" s="223">
        <f>ROUND(I129*H129,2)</f>
        <v>45316</v>
      </c>
      <c r="BL129" s="16" t="s">
        <v>204</v>
      </c>
      <c r="BM129" s="222" t="s">
        <v>393</v>
      </c>
    </row>
    <row r="130" s="2" customFormat="1" ht="21.75" customHeight="1">
      <c r="A130" s="31"/>
      <c r="B130" s="32"/>
      <c r="C130" s="211" t="s">
        <v>354</v>
      </c>
      <c r="D130" s="211" t="s">
        <v>188</v>
      </c>
      <c r="E130" s="212" t="s">
        <v>1994</v>
      </c>
      <c r="F130" s="213" t="s">
        <v>1995</v>
      </c>
      <c r="G130" s="214" t="s">
        <v>1800</v>
      </c>
      <c r="H130" s="215">
        <v>400</v>
      </c>
      <c r="I130" s="216">
        <v>550</v>
      </c>
      <c r="J130" s="216">
        <f>ROUND(I130*H130,2)</f>
        <v>220000</v>
      </c>
      <c r="K130" s="217"/>
      <c r="L130" s="37"/>
      <c r="M130" s="218" t="s">
        <v>1</v>
      </c>
      <c r="N130" s="219" t="s">
        <v>43</v>
      </c>
      <c r="O130" s="220">
        <v>0</v>
      </c>
      <c r="P130" s="220">
        <f>O130*H130</f>
        <v>0</v>
      </c>
      <c r="Q130" s="220">
        <v>0</v>
      </c>
      <c r="R130" s="220">
        <f>Q130*H130</f>
        <v>0</v>
      </c>
      <c r="S130" s="220">
        <v>0</v>
      </c>
      <c r="T130" s="221">
        <f>S130*H130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222" t="s">
        <v>204</v>
      </c>
      <c r="AT130" s="222" t="s">
        <v>188</v>
      </c>
      <c r="AU130" s="222" t="s">
        <v>86</v>
      </c>
      <c r="AY130" s="16" t="s">
        <v>187</v>
      </c>
      <c r="BE130" s="223">
        <f>IF(N130="základní",J130,0)</f>
        <v>220000</v>
      </c>
      <c r="BF130" s="223">
        <f>IF(N130="snížená",J130,0)</f>
        <v>0</v>
      </c>
      <c r="BG130" s="223">
        <f>IF(N130="zákl. přenesená",J130,0)</f>
        <v>0</v>
      </c>
      <c r="BH130" s="223">
        <f>IF(N130="sníž. přenesená",J130,0)</f>
        <v>0</v>
      </c>
      <c r="BI130" s="223">
        <f>IF(N130="nulová",J130,0)</f>
        <v>0</v>
      </c>
      <c r="BJ130" s="16" t="s">
        <v>86</v>
      </c>
      <c r="BK130" s="223">
        <f>ROUND(I130*H130,2)</f>
        <v>220000</v>
      </c>
      <c r="BL130" s="16" t="s">
        <v>204</v>
      </c>
      <c r="BM130" s="222" t="s">
        <v>398</v>
      </c>
    </row>
    <row r="131" s="2" customFormat="1" ht="16.5" customHeight="1">
      <c r="A131" s="31"/>
      <c r="B131" s="32"/>
      <c r="C131" s="211" t="s">
        <v>359</v>
      </c>
      <c r="D131" s="211" t="s">
        <v>188</v>
      </c>
      <c r="E131" s="212" t="s">
        <v>1996</v>
      </c>
      <c r="F131" s="213" t="s">
        <v>1997</v>
      </c>
      <c r="G131" s="214" t="s">
        <v>1800</v>
      </c>
      <c r="H131" s="215">
        <v>50</v>
      </c>
      <c r="I131" s="216">
        <v>750</v>
      </c>
      <c r="J131" s="216">
        <f>ROUND(I131*H131,2)</f>
        <v>37500</v>
      </c>
      <c r="K131" s="217"/>
      <c r="L131" s="37"/>
      <c r="M131" s="218" t="s">
        <v>1</v>
      </c>
      <c r="N131" s="219" t="s">
        <v>43</v>
      </c>
      <c r="O131" s="220">
        <v>0</v>
      </c>
      <c r="P131" s="220">
        <f>O131*H131</f>
        <v>0</v>
      </c>
      <c r="Q131" s="220">
        <v>0</v>
      </c>
      <c r="R131" s="220">
        <f>Q131*H131</f>
        <v>0</v>
      </c>
      <c r="S131" s="220">
        <v>0</v>
      </c>
      <c r="T131" s="221">
        <f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222" t="s">
        <v>204</v>
      </c>
      <c r="AT131" s="222" t="s">
        <v>188</v>
      </c>
      <c r="AU131" s="222" t="s">
        <v>86</v>
      </c>
      <c r="AY131" s="16" t="s">
        <v>187</v>
      </c>
      <c r="BE131" s="223">
        <f>IF(N131="základní",J131,0)</f>
        <v>37500</v>
      </c>
      <c r="BF131" s="223">
        <f>IF(N131="snížená",J131,0)</f>
        <v>0</v>
      </c>
      <c r="BG131" s="223">
        <f>IF(N131="zákl. přenesená",J131,0)</f>
        <v>0</v>
      </c>
      <c r="BH131" s="223">
        <f>IF(N131="sníž. přenesená",J131,0)</f>
        <v>0</v>
      </c>
      <c r="BI131" s="223">
        <f>IF(N131="nulová",J131,0)</f>
        <v>0</v>
      </c>
      <c r="BJ131" s="16" t="s">
        <v>86</v>
      </c>
      <c r="BK131" s="223">
        <f>ROUND(I131*H131,2)</f>
        <v>37500</v>
      </c>
      <c r="BL131" s="16" t="s">
        <v>204</v>
      </c>
      <c r="BM131" s="222" t="s">
        <v>407</v>
      </c>
    </row>
    <row r="132" s="2" customFormat="1" ht="16.5" customHeight="1">
      <c r="A132" s="31"/>
      <c r="B132" s="32"/>
      <c r="C132" s="211" t="s">
        <v>363</v>
      </c>
      <c r="D132" s="211" t="s">
        <v>188</v>
      </c>
      <c r="E132" s="212" t="s">
        <v>1998</v>
      </c>
      <c r="F132" s="213" t="s">
        <v>1999</v>
      </c>
      <c r="G132" s="214" t="s">
        <v>1800</v>
      </c>
      <c r="H132" s="215">
        <v>10</v>
      </c>
      <c r="I132" s="216">
        <v>325</v>
      </c>
      <c r="J132" s="216">
        <f>ROUND(I132*H132,2)</f>
        <v>3250</v>
      </c>
      <c r="K132" s="217"/>
      <c r="L132" s="37"/>
      <c r="M132" s="218" t="s">
        <v>1</v>
      </c>
      <c r="N132" s="219" t="s">
        <v>43</v>
      </c>
      <c r="O132" s="220">
        <v>0</v>
      </c>
      <c r="P132" s="220">
        <f>O132*H132</f>
        <v>0</v>
      </c>
      <c r="Q132" s="220">
        <v>0</v>
      </c>
      <c r="R132" s="220">
        <f>Q132*H132</f>
        <v>0</v>
      </c>
      <c r="S132" s="220">
        <v>0</v>
      </c>
      <c r="T132" s="221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222" t="s">
        <v>204</v>
      </c>
      <c r="AT132" s="222" t="s">
        <v>188</v>
      </c>
      <c r="AU132" s="222" t="s">
        <v>86</v>
      </c>
      <c r="AY132" s="16" t="s">
        <v>187</v>
      </c>
      <c r="BE132" s="223">
        <f>IF(N132="základní",J132,0)</f>
        <v>3250</v>
      </c>
      <c r="BF132" s="223">
        <f>IF(N132="snížená",J132,0)</f>
        <v>0</v>
      </c>
      <c r="BG132" s="223">
        <f>IF(N132="zákl. přenesená",J132,0)</f>
        <v>0</v>
      </c>
      <c r="BH132" s="223">
        <f>IF(N132="sníž. přenesená",J132,0)</f>
        <v>0</v>
      </c>
      <c r="BI132" s="223">
        <f>IF(N132="nulová",J132,0)</f>
        <v>0</v>
      </c>
      <c r="BJ132" s="16" t="s">
        <v>86</v>
      </c>
      <c r="BK132" s="223">
        <f>ROUND(I132*H132,2)</f>
        <v>3250</v>
      </c>
      <c r="BL132" s="16" t="s">
        <v>204</v>
      </c>
      <c r="BM132" s="222" t="s">
        <v>415</v>
      </c>
    </row>
    <row r="133" s="2" customFormat="1" ht="21.75" customHeight="1">
      <c r="A133" s="31"/>
      <c r="B133" s="32"/>
      <c r="C133" s="211" t="s">
        <v>8</v>
      </c>
      <c r="D133" s="211" t="s">
        <v>188</v>
      </c>
      <c r="E133" s="212" t="s">
        <v>2000</v>
      </c>
      <c r="F133" s="213" t="s">
        <v>2001</v>
      </c>
      <c r="G133" s="214" t="s">
        <v>1800</v>
      </c>
      <c r="H133" s="215">
        <v>500</v>
      </c>
      <c r="I133" s="216">
        <v>400</v>
      </c>
      <c r="J133" s="216">
        <f>ROUND(I133*H133,2)</f>
        <v>200000</v>
      </c>
      <c r="K133" s="217"/>
      <c r="L133" s="37"/>
      <c r="M133" s="218" t="s">
        <v>1</v>
      </c>
      <c r="N133" s="219" t="s">
        <v>43</v>
      </c>
      <c r="O133" s="220">
        <v>0</v>
      </c>
      <c r="P133" s="220">
        <f>O133*H133</f>
        <v>0</v>
      </c>
      <c r="Q133" s="220">
        <v>0</v>
      </c>
      <c r="R133" s="220">
        <f>Q133*H133</f>
        <v>0</v>
      </c>
      <c r="S133" s="220">
        <v>0</v>
      </c>
      <c r="T133" s="221">
        <f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222" t="s">
        <v>204</v>
      </c>
      <c r="AT133" s="222" t="s">
        <v>188</v>
      </c>
      <c r="AU133" s="222" t="s">
        <v>86</v>
      </c>
      <c r="AY133" s="16" t="s">
        <v>187</v>
      </c>
      <c r="BE133" s="223">
        <f>IF(N133="základní",J133,0)</f>
        <v>200000</v>
      </c>
      <c r="BF133" s="223">
        <f>IF(N133="snížená",J133,0)</f>
        <v>0</v>
      </c>
      <c r="BG133" s="223">
        <f>IF(N133="zákl. přenesená",J133,0)</f>
        <v>0</v>
      </c>
      <c r="BH133" s="223">
        <f>IF(N133="sníž. přenesená",J133,0)</f>
        <v>0</v>
      </c>
      <c r="BI133" s="223">
        <f>IF(N133="nulová",J133,0)</f>
        <v>0</v>
      </c>
      <c r="BJ133" s="16" t="s">
        <v>86</v>
      </c>
      <c r="BK133" s="223">
        <f>ROUND(I133*H133,2)</f>
        <v>200000</v>
      </c>
      <c r="BL133" s="16" t="s">
        <v>204</v>
      </c>
      <c r="BM133" s="222" t="s">
        <v>424</v>
      </c>
    </row>
    <row r="134" s="2" customFormat="1" ht="21.75" customHeight="1">
      <c r="A134" s="31"/>
      <c r="B134" s="32"/>
      <c r="C134" s="211" t="s">
        <v>370</v>
      </c>
      <c r="D134" s="211" t="s">
        <v>188</v>
      </c>
      <c r="E134" s="212" t="s">
        <v>2002</v>
      </c>
      <c r="F134" s="213" t="s">
        <v>2003</v>
      </c>
      <c r="G134" s="214" t="s">
        <v>1800</v>
      </c>
      <c r="H134" s="215">
        <v>65</v>
      </c>
      <c r="I134" s="216">
        <v>450</v>
      </c>
      <c r="J134" s="216">
        <f>ROUND(I134*H134,2)</f>
        <v>29250</v>
      </c>
      <c r="K134" s="217"/>
      <c r="L134" s="37"/>
      <c r="M134" s="218" t="s">
        <v>1</v>
      </c>
      <c r="N134" s="219" t="s">
        <v>43</v>
      </c>
      <c r="O134" s="220">
        <v>0</v>
      </c>
      <c r="P134" s="220">
        <f>O134*H134</f>
        <v>0</v>
      </c>
      <c r="Q134" s="220">
        <v>0</v>
      </c>
      <c r="R134" s="220">
        <f>Q134*H134</f>
        <v>0</v>
      </c>
      <c r="S134" s="220">
        <v>0</v>
      </c>
      <c r="T134" s="221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222" t="s">
        <v>204</v>
      </c>
      <c r="AT134" s="222" t="s">
        <v>188</v>
      </c>
      <c r="AU134" s="222" t="s">
        <v>86</v>
      </c>
      <c r="AY134" s="16" t="s">
        <v>187</v>
      </c>
      <c r="BE134" s="223">
        <f>IF(N134="základní",J134,0)</f>
        <v>29250</v>
      </c>
      <c r="BF134" s="223">
        <f>IF(N134="snížená",J134,0)</f>
        <v>0</v>
      </c>
      <c r="BG134" s="223">
        <f>IF(N134="zákl. přenesená",J134,0)</f>
        <v>0</v>
      </c>
      <c r="BH134" s="223">
        <f>IF(N134="sníž. přenesená",J134,0)</f>
        <v>0</v>
      </c>
      <c r="BI134" s="223">
        <f>IF(N134="nulová",J134,0)</f>
        <v>0</v>
      </c>
      <c r="BJ134" s="16" t="s">
        <v>86</v>
      </c>
      <c r="BK134" s="223">
        <f>ROUND(I134*H134,2)</f>
        <v>29250</v>
      </c>
      <c r="BL134" s="16" t="s">
        <v>204</v>
      </c>
      <c r="BM134" s="222" t="s">
        <v>659</v>
      </c>
    </row>
    <row r="135" s="2" customFormat="1" ht="16.5" customHeight="1">
      <c r="A135" s="31"/>
      <c r="B135" s="32"/>
      <c r="C135" s="211" t="s">
        <v>375</v>
      </c>
      <c r="D135" s="211" t="s">
        <v>188</v>
      </c>
      <c r="E135" s="212" t="s">
        <v>2004</v>
      </c>
      <c r="F135" s="213" t="s">
        <v>2005</v>
      </c>
      <c r="G135" s="214" t="s">
        <v>1752</v>
      </c>
      <c r="H135" s="215">
        <v>50</v>
      </c>
      <c r="I135" s="216">
        <v>325</v>
      </c>
      <c r="J135" s="216">
        <f>ROUND(I135*H135,2)</f>
        <v>16250</v>
      </c>
      <c r="K135" s="217"/>
      <c r="L135" s="37"/>
      <c r="M135" s="218" t="s">
        <v>1</v>
      </c>
      <c r="N135" s="219" t="s">
        <v>43</v>
      </c>
      <c r="O135" s="220">
        <v>0</v>
      </c>
      <c r="P135" s="220">
        <f>O135*H135</f>
        <v>0</v>
      </c>
      <c r="Q135" s="220">
        <v>0</v>
      </c>
      <c r="R135" s="220">
        <f>Q135*H135</f>
        <v>0</v>
      </c>
      <c r="S135" s="220">
        <v>0</v>
      </c>
      <c r="T135" s="221">
        <f>S135*H135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222" t="s">
        <v>204</v>
      </c>
      <c r="AT135" s="222" t="s">
        <v>188</v>
      </c>
      <c r="AU135" s="222" t="s">
        <v>86</v>
      </c>
      <c r="AY135" s="16" t="s">
        <v>187</v>
      </c>
      <c r="BE135" s="223">
        <f>IF(N135="základní",J135,0)</f>
        <v>16250</v>
      </c>
      <c r="BF135" s="223">
        <f>IF(N135="snížená",J135,0)</f>
        <v>0</v>
      </c>
      <c r="BG135" s="223">
        <f>IF(N135="zákl. přenesená",J135,0)</f>
        <v>0</v>
      </c>
      <c r="BH135" s="223">
        <f>IF(N135="sníž. přenesená",J135,0)</f>
        <v>0</v>
      </c>
      <c r="BI135" s="223">
        <f>IF(N135="nulová",J135,0)</f>
        <v>0</v>
      </c>
      <c r="BJ135" s="16" t="s">
        <v>86</v>
      </c>
      <c r="BK135" s="223">
        <f>ROUND(I135*H135,2)</f>
        <v>16250</v>
      </c>
      <c r="BL135" s="16" t="s">
        <v>204</v>
      </c>
      <c r="BM135" s="222" t="s">
        <v>665</v>
      </c>
    </row>
    <row r="136" s="2" customFormat="1" ht="16.5" customHeight="1">
      <c r="A136" s="31"/>
      <c r="B136" s="32"/>
      <c r="C136" s="211" t="s">
        <v>381</v>
      </c>
      <c r="D136" s="211" t="s">
        <v>188</v>
      </c>
      <c r="E136" s="212" t="s">
        <v>2006</v>
      </c>
      <c r="F136" s="213" t="s">
        <v>2007</v>
      </c>
      <c r="G136" s="214" t="s">
        <v>1752</v>
      </c>
      <c r="H136" s="215">
        <v>86</v>
      </c>
      <c r="I136" s="216">
        <v>4562</v>
      </c>
      <c r="J136" s="216">
        <f>ROUND(I136*H136,2)</f>
        <v>392332</v>
      </c>
      <c r="K136" s="217"/>
      <c r="L136" s="37"/>
      <c r="M136" s="218" t="s">
        <v>1</v>
      </c>
      <c r="N136" s="219" t="s">
        <v>43</v>
      </c>
      <c r="O136" s="220">
        <v>0</v>
      </c>
      <c r="P136" s="220">
        <f>O136*H136</f>
        <v>0</v>
      </c>
      <c r="Q136" s="220">
        <v>0</v>
      </c>
      <c r="R136" s="220">
        <f>Q136*H136</f>
        <v>0</v>
      </c>
      <c r="S136" s="220">
        <v>0</v>
      </c>
      <c r="T136" s="221">
        <f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222" t="s">
        <v>204</v>
      </c>
      <c r="AT136" s="222" t="s">
        <v>188</v>
      </c>
      <c r="AU136" s="222" t="s">
        <v>86</v>
      </c>
      <c r="AY136" s="16" t="s">
        <v>187</v>
      </c>
      <c r="BE136" s="223">
        <f>IF(N136="základní",J136,0)</f>
        <v>392332</v>
      </c>
      <c r="BF136" s="223">
        <f>IF(N136="snížená",J136,0)</f>
        <v>0</v>
      </c>
      <c r="BG136" s="223">
        <f>IF(N136="zákl. přenesená",J136,0)</f>
        <v>0</v>
      </c>
      <c r="BH136" s="223">
        <f>IF(N136="sníž. přenesená",J136,0)</f>
        <v>0</v>
      </c>
      <c r="BI136" s="223">
        <f>IF(N136="nulová",J136,0)</f>
        <v>0</v>
      </c>
      <c r="BJ136" s="16" t="s">
        <v>86</v>
      </c>
      <c r="BK136" s="223">
        <f>ROUND(I136*H136,2)</f>
        <v>392332</v>
      </c>
      <c r="BL136" s="16" t="s">
        <v>204</v>
      </c>
      <c r="BM136" s="222" t="s">
        <v>670</v>
      </c>
    </row>
    <row r="137" s="2" customFormat="1" ht="16.5" customHeight="1">
      <c r="A137" s="31"/>
      <c r="B137" s="32"/>
      <c r="C137" s="211" t="s">
        <v>385</v>
      </c>
      <c r="D137" s="211" t="s">
        <v>188</v>
      </c>
      <c r="E137" s="212" t="s">
        <v>2008</v>
      </c>
      <c r="F137" s="213" t="s">
        <v>2009</v>
      </c>
      <c r="G137" s="214" t="s">
        <v>1752</v>
      </c>
      <c r="H137" s="215">
        <v>13</v>
      </c>
      <c r="I137" s="216">
        <v>5800</v>
      </c>
      <c r="J137" s="216">
        <f>ROUND(I137*H137,2)</f>
        <v>75400</v>
      </c>
      <c r="K137" s="217"/>
      <c r="L137" s="37"/>
      <c r="M137" s="218" t="s">
        <v>1</v>
      </c>
      <c r="N137" s="219" t="s">
        <v>43</v>
      </c>
      <c r="O137" s="220">
        <v>0</v>
      </c>
      <c r="P137" s="220">
        <f>O137*H137</f>
        <v>0</v>
      </c>
      <c r="Q137" s="220">
        <v>0</v>
      </c>
      <c r="R137" s="220">
        <f>Q137*H137</f>
        <v>0</v>
      </c>
      <c r="S137" s="220">
        <v>0</v>
      </c>
      <c r="T137" s="221">
        <f>S137*H137</f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222" t="s">
        <v>204</v>
      </c>
      <c r="AT137" s="222" t="s">
        <v>188</v>
      </c>
      <c r="AU137" s="222" t="s">
        <v>86</v>
      </c>
      <c r="AY137" s="16" t="s">
        <v>187</v>
      </c>
      <c r="BE137" s="223">
        <f>IF(N137="základní",J137,0)</f>
        <v>75400</v>
      </c>
      <c r="BF137" s="223">
        <f>IF(N137="snížená",J137,0)</f>
        <v>0</v>
      </c>
      <c r="BG137" s="223">
        <f>IF(N137="zákl. přenesená",J137,0)</f>
        <v>0</v>
      </c>
      <c r="BH137" s="223">
        <f>IF(N137="sníž. přenesená",J137,0)</f>
        <v>0</v>
      </c>
      <c r="BI137" s="223">
        <f>IF(N137="nulová",J137,0)</f>
        <v>0</v>
      </c>
      <c r="BJ137" s="16" t="s">
        <v>86</v>
      </c>
      <c r="BK137" s="223">
        <f>ROUND(I137*H137,2)</f>
        <v>75400</v>
      </c>
      <c r="BL137" s="16" t="s">
        <v>204</v>
      </c>
      <c r="BM137" s="222" t="s">
        <v>680</v>
      </c>
    </row>
    <row r="138" s="2" customFormat="1" ht="16.5" customHeight="1">
      <c r="A138" s="31"/>
      <c r="B138" s="32"/>
      <c r="C138" s="211" t="s">
        <v>389</v>
      </c>
      <c r="D138" s="211" t="s">
        <v>188</v>
      </c>
      <c r="E138" s="212" t="s">
        <v>2010</v>
      </c>
      <c r="F138" s="213" t="s">
        <v>2011</v>
      </c>
      <c r="G138" s="214" t="s">
        <v>1752</v>
      </c>
      <c r="H138" s="215">
        <v>10</v>
      </c>
      <c r="I138" s="216">
        <v>12398</v>
      </c>
      <c r="J138" s="216">
        <f>ROUND(I138*H138,2)</f>
        <v>123980</v>
      </c>
      <c r="K138" s="217"/>
      <c r="L138" s="37"/>
      <c r="M138" s="218" t="s">
        <v>1</v>
      </c>
      <c r="N138" s="219" t="s">
        <v>43</v>
      </c>
      <c r="O138" s="220">
        <v>0</v>
      </c>
      <c r="P138" s="220">
        <f>O138*H138</f>
        <v>0</v>
      </c>
      <c r="Q138" s="220">
        <v>0</v>
      </c>
      <c r="R138" s="220">
        <f>Q138*H138</f>
        <v>0</v>
      </c>
      <c r="S138" s="220">
        <v>0</v>
      </c>
      <c r="T138" s="221">
        <f>S138*H138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222" t="s">
        <v>204</v>
      </c>
      <c r="AT138" s="222" t="s">
        <v>188</v>
      </c>
      <c r="AU138" s="222" t="s">
        <v>86</v>
      </c>
      <c r="AY138" s="16" t="s">
        <v>187</v>
      </c>
      <c r="BE138" s="223">
        <f>IF(N138="základní",J138,0)</f>
        <v>123980</v>
      </c>
      <c r="BF138" s="223">
        <f>IF(N138="snížená",J138,0)</f>
        <v>0</v>
      </c>
      <c r="BG138" s="223">
        <f>IF(N138="zákl. přenesená",J138,0)</f>
        <v>0</v>
      </c>
      <c r="BH138" s="223">
        <f>IF(N138="sníž. přenesená",J138,0)</f>
        <v>0</v>
      </c>
      <c r="BI138" s="223">
        <f>IF(N138="nulová",J138,0)</f>
        <v>0</v>
      </c>
      <c r="BJ138" s="16" t="s">
        <v>86</v>
      </c>
      <c r="BK138" s="223">
        <f>ROUND(I138*H138,2)</f>
        <v>123980</v>
      </c>
      <c r="BL138" s="16" t="s">
        <v>204</v>
      </c>
      <c r="BM138" s="222" t="s">
        <v>688</v>
      </c>
    </row>
    <row r="139" s="2" customFormat="1" ht="16.5" customHeight="1">
      <c r="A139" s="31"/>
      <c r="B139" s="32"/>
      <c r="C139" s="211" t="s">
        <v>7</v>
      </c>
      <c r="D139" s="211" t="s">
        <v>188</v>
      </c>
      <c r="E139" s="212" t="s">
        <v>2012</v>
      </c>
      <c r="F139" s="213" t="s">
        <v>2013</v>
      </c>
      <c r="G139" s="214" t="s">
        <v>216</v>
      </c>
      <c r="H139" s="215">
        <v>150</v>
      </c>
      <c r="I139" s="216">
        <v>1256</v>
      </c>
      <c r="J139" s="216">
        <f>ROUND(I139*H139,2)</f>
        <v>188400</v>
      </c>
      <c r="K139" s="217"/>
      <c r="L139" s="37"/>
      <c r="M139" s="218" t="s">
        <v>1</v>
      </c>
      <c r="N139" s="219" t="s">
        <v>43</v>
      </c>
      <c r="O139" s="220">
        <v>0</v>
      </c>
      <c r="P139" s="220">
        <f>O139*H139</f>
        <v>0</v>
      </c>
      <c r="Q139" s="220">
        <v>0</v>
      </c>
      <c r="R139" s="220">
        <f>Q139*H139</f>
        <v>0</v>
      </c>
      <c r="S139" s="220">
        <v>0</v>
      </c>
      <c r="T139" s="221">
        <f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222" t="s">
        <v>204</v>
      </c>
      <c r="AT139" s="222" t="s">
        <v>188</v>
      </c>
      <c r="AU139" s="222" t="s">
        <v>86</v>
      </c>
      <c r="AY139" s="16" t="s">
        <v>187</v>
      </c>
      <c r="BE139" s="223">
        <f>IF(N139="základní",J139,0)</f>
        <v>188400</v>
      </c>
      <c r="BF139" s="223">
        <f>IF(N139="snížená",J139,0)</f>
        <v>0</v>
      </c>
      <c r="BG139" s="223">
        <f>IF(N139="zákl. přenesená",J139,0)</f>
        <v>0</v>
      </c>
      <c r="BH139" s="223">
        <f>IF(N139="sníž. přenesená",J139,0)</f>
        <v>0</v>
      </c>
      <c r="BI139" s="223">
        <f>IF(N139="nulová",J139,0)</f>
        <v>0</v>
      </c>
      <c r="BJ139" s="16" t="s">
        <v>86</v>
      </c>
      <c r="BK139" s="223">
        <f>ROUND(I139*H139,2)</f>
        <v>188400</v>
      </c>
      <c r="BL139" s="16" t="s">
        <v>204</v>
      </c>
      <c r="BM139" s="222" t="s">
        <v>859</v>
      </c>
    </row>
    <row r="140" s="2" customFormat="1" ht="21.75" customHeight="1">
      <c r="A140" s="31"/>
      <c r="B140" s="32"/>
      <c r="C140" s="211" t="s">
        <v>393</v>
      </c>
      <c r="D140" s="211" t="s">
        <v>188</v>
      </c>
      <c r="E140" s="212" t="s">
        <v>2014</v>
      </c>
      <c r="F140" s="213" t="s">
        <v>2015</v>
      </c>
      <c r="G140" s="214" t="s">
        <v>1800</v>
      </c>
      <c r="H140" s="215">
        <v>65</v>
      </c>
      <c r="I140" s="216">
        <v>326</v>
      </c>
      <c r="J140" s="216">
        <f>ROUND(I140*H140,2)</f>
        <v>21190</v>
      </c>
      <c r="K140" s="217"/>
      <c r="L140" s="37"/>
      <c r="M140" s="218" t="s">
        <v>1</v>
      </c>
      <c r="N140" s="219" t="s">
        <v>43</v>
      </c>
      <c r="O140" s="220">
        <v>0</v>
      </c>
      <c r="P140" s="220">
        <f>O140*H140</f>
        <v>0</v>
      </c>
      <c r="Q140" s="220">
        <v>0</v>
      </c>
      <c r="R140" s="220">
        <f>Q140*H140</f>
        <v>0</v>
      </c>
      <c r="S140" s="220">
        <v>0</v>
      </c>
      <c r="T140" s="221">
        <f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22" t="s">
        <v>204</v>
      </c>
      <c r="AT140" s="222" t="s">
        <v>188</v>
      </c>
      <c r="AU140" s="222" t="s">
        <v>86</v>
      </c>
      <c r="AY140" s="16" t="s">
        <v>187</v>
      </c>
      <c r="BE140" s="223">
        <f>IF(N140="základní",J140,0)</f>
        <v>21190</v>
      </c>
      <c r="BF140" s="223">
        <f>IF(N140="snížená",J140,0)</f>
        <v>0</v>
      </c>
      <c r="BG140" s="223">
        <f>IF(N140="zákl. přenesená",J140,0)</f>
        <v>0</v>
      </c>
      <c r="BH140" s="223">
        <f>IF(N140="sníž. přenesená",J140,0)</f>
        <v>0</v>
      </c>
      <c r="BI140" s="223">
        <f>IF(N140="nulová",J140,0)</f>
        <v>0</v>
      </c>
      <c r="BJ140" s="16" t="s">
        <v>86</v>
      </c>
      <c r="BK140" s="223">
        <f>ROUND(I140*H140,2)</f>
        <v>21190</v>
      </c>
      <c r="BL140" s="16" t="s">
        <v>204</v>
      </c>
      <c r="BM140" s="222" t="s">
        <v>869</v>
      </c>
    </row>
    <row r="141" s="2" customFormat="1" ht="16.5" customHeight="1">
      <c r="A141" s="31"/>
      <c r="B141" s="32"/>
      <c r="C141" s="211" t="s">
        <v>395</v>
      </c>
      <c r="D141" s="211" t="s">
        <v>188</v>
      </c>
      <c r="E141" s="212" t="s">
        <v>2016</v>
      </c>
      <c r="F141" s="213" t="s">
        <v>2017</v>
      </c>
      <c r="G141" s="214" t="s">
        <v>2018</v>
      </c>
      <c r="H141" s="215">
        <v>45</v>
      </c>
      <c r="I141" s="216">
        <v>600</v>
      </c>
      <c r="J141" s="216">
        <f>ROUND(I141*H141,2)</f>
        <v>27000</v>
      </c>
      <c r="K141" s="217"/>
      <c r="L141" s="37"/>
      <c r="M141" s="218" t="s">
        <v>1</v>
      </c>
      <c r="N141" s="219" t="s">
        <v>43</v>
      </c>
      <c r="O141" s="220">
        <v>0</v>
      </c>
      <c r="P141" s="220">
        <f>O141*H141</f>
        <v>0</v>
      </c>
      <c r="Q141" s="220">
        <v>0</v>
      </c>
      <c r="R141" s="220">
        <f>Q141*H141</f>
        <v>0</v>
      </c>
      <c r="S141" s="220">
        <v>0</v>
      </c>
      <c r="T141" s="221">
        <f>S141*H141</f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222" t="s">
        <v>204</v>
      </c>
      <c r="AT141" s="222" t="s">
        <v>188</v>
      </c>
      <c r="AU141" s="222" t="s">
        <v>86</v>
      </c>
      <c r="AY141" s="16" t="s">
        <v>187</v>
      </c>
      <c r="BE141" s="223">
        <f>IF(N141="základní",J141,0)</f>
        <v>27000</v>
      </c>
      <c r="BF141" s="223">
        <f>IF(N141="snížená",J141,0)</f>
        <v>0</v>
      </c>
      <c r="BG141" s="223">
        <f>IF(N141="zákl. přenesená",J141,0)</f>
        <v>0</v>
      </c>
      <c r="BH141" s="223">
        <f>IF(N141="sníž. přenesená",J141,0)</f>
        <v>0</v>
      </c>
      <c r="BI141" s="223">
        <f>IF(N141="nulová",J141,0)</f>
        <v>0</v>
      </c>
      <c r="BJ141" s="16" t="s">
        <v>86</v>
      </c>
      <c r="BK141" s="223">
        <f>ROUND(I141*H141,2)</f>
        <v>27000</v>
      </c>
      <c r="BL141" s="16" t="s">
        <v>204</v>
      </c>
      <c r="BM141" s="222" t="s">
        <v>877</v>
      </c>
    </row>
    <row r="142" s="2" customFormat="1" ht="16.5" customHeight="1">
      <c r="A142" s="31"/>
      <c r="B142" s="32"/>
      <c r="C142" s="211" t="s">
        <v>398</v>
      </c>
      <c r="D142" s="211" t="s">
        <v>188</v>
      </c>
      <c r="E142" s="212" t="s">
        <v>2019</v>
      </c>
      <c r="F142" s="213" t="s">
        <v>2020</v>
      </c>
      <c r="G142" s="214" t="s">
        <v>2018</v>
      </c>
      <c r="H142" s="215">
        <v>30</v>
      </c>
      <c r="I142" s="216">
        <v>600</v>
      </c>
      <c r="J142" s="216">
        <f>ROUND(I142*H142,2)</f>
        <v>18000</v>
      </c>
      <c r="K142" s="217"/>
      <c r="L142" s="37"/>
      <c r="M142" s="218" t="s">
        <v>1</v>
      </c>
      <c r="N142" s="219" t="s">
        <v>43</v>
      </c>
      <c r="O142" s="220">
        <v>0</v>
      </c>
      <c r="P142" s="220">
        <f>O142*H142</f>
        <v>0</v>
      </c>
      <c r="Q142" s="220">
        <v>0</v>
      </c>
      <c r="R142" s="220">
        <f>Q142*H142</f>
        <v>0</v>
      </c>
      <c r="S142" s="220">
        <v>0</v>
      </c>
      <c r="T142" s="221">
        <f>S142*H142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222" t="s">
        <v>204</v>
      </c>
      <c r="AT142" s="222" t="s">
        <v>188</v>
      </c>
      <c r="AU142" s="222" t="s">
        <v>86</v>
      </c>
      <c r="AY142" s="16" t="s">
        <v>187</v>
      </c>
      <c r="BE142" s="223">
        <f>IF(N142="základní",J142,0)</f>
        <v>18000</v>
      </c>
      <c r="BF142" s="223">
        <f>IF(N142="snížená",J142,0)</f>
        <v>0</v>
      </c>
      <c r="BG142" s="223">
        <f>IF(N142="zákl. přenesená",J142,0)</f>
        <v>0</v>
      </c>
      <c r="BH142" s="223">
        <f>IF(N142="sníž. přenesená",J142,0)</f>
        <v>0</v>
      </c>
      <c r="BI142" s="223">
        <f>IF(N142="nulová",J142,0)</f>
        <v>0</v>
      </c>
      <c r="BJ142" s="16" t="s">
        <v>86</v>
      </c>
      <c r="BK142" s="223">
        <f>ROUND(I142*H142,2)</f>
        <v>18000</v>
      </c>
      <c r="BL142" s="16" t="s">
        <v>204</v>
      </c>
      <c r="BM142" s="222" t="s">
        <v>885</v>
      </c>
    </row>
    <row r="143" s="2" customFormat="1" ht="16.5" customHeight="1">
      <c r="A143" s="31"/>
      <c r="B143" s="32"/>
      <c r="C143" s="211" t="s">
        <v>403</v>
      </c>
      <c r="D143" s="211" t="s">
        <v>188</v>
      </c>
      <c r="E143" s="212" t="s">
        <v>2021</v>
      </c>
      <c r="F143" s="213" t="s">
        <v>2022</v>
      </c>
      <c r="G143" s="214" t="s">
        <v>2018</v>
      </c>
      <c r="H143" s="215">
        <v>40</v>
      </c>
      <c r="I143" s="216">
        <v>600</v>
      </c>
      <c r="J143" s="216">
        <f>ROUND(I143*H143,2)</f>
        <v>24000</v>
      </c>
      <c r="K143" s="217"/>
      <c r="L143" s="37"/>
      <c r="M143" s="218" t="s">
        <v>1</v>
      </c>
      <c r="N143" s="219" t="s">
        <v>43</v>
      </c>
      <c r="O143" s="220">
        <v>0</v>
      </c>
      <c r="P143" s="220">
        <f>O143*H143</f>
        <v>0</v>
      </c>
      <c r="Q143" s="220">
        <v>0</v>
      </c>
      <c r="R143" s="220">
        <f>Q143*H143</f>
        <v>0</v>
      </c>
      <c r="S143" s="220">
        <v>0</v>
      </c>
      <c r="T143" s="221">
        <f>S143*H143</f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222" t="s">
        <v>204</v>
      </c>
      <c r="AT143" s="222" t="s">
        <v>188</v>
      </c>
      <c r="AU143" s="222" t="s">
        <v>86</v>
      </c>
      <c r="AY143" s="16" t="s">
        <v>187</v>
      </c>
      <c r="BE143" s="223">
        <f>IF(N143="základní",J143,0)</f>
        <v>24000</v>
      </c>
      <c r="BF143" s="223">
        <f>IF(N143="snížená",J143,0)</f>
        <v>0</v>
      </c>
      <c r="BG143" s="223">
        <f>IF(N143="zákl. přenesená",J143,0)</f>
        <v>0</v>
      </c>
      <c r="BH143" s="223">
        <f>IF(N143="sníž. přenesená",J143,0)</f>
        <v>0</v>
      </c>
      <c r="BI143" s="223">
        <f>IF(N143="nulová",J143,0)</f>
        <v>0</v>
      </c>
      <c r="BJ143" s="16" t="s">
        <v>86</v>
      </c>
      <c r="BK143" s="223">
        <f>ROUND(I143*H143,2)</f>
        <v>24000</v>
      </c>
      <c r="BL143" s="16" t="s">
        <v>204</v>
      </c>
      <c r="BM143" s="222" t="s">
        <v>893</v>
      </c>
    </row>
    <row r="144" s="2" customFormat="1" ht="16.5" customHeight="1">
      <c r="A144" s="31"/>
      <c r="B144" s="32"/>
      <c r="C144" s="211" t="s">
        <v>407</v>
      </c>
      <c r="D144" s="211" t="s">
        <v>188</v>
      </c>
      <c r="E144" s="212" t="s">
        <v>2023</v>
      </c>
      <c r="F144" s="213" t="s">
        <v>2024</v>
      </c>
      <c r="G144" s="214" t="s">
        <v>2018</v>
      </c>
      <c r="H144" s="215">
        <v>15</v>
      </c>
      <c r="I144" s="216">
        <v>600</v>
      </c>
      <c r="J144" s="216">
        <f>ROUND(I144*H144,2)</f>
        <v>9000</v>
      </c>
      <c r="K144" s="217"/>
      <c r="L144" s="37"/>
      <c r="M144" s="218" t="s">
        <v>1</v>
      </c>
      <c r="N144" s="219" t="s">
        <v>43</v>
      </c>
      <c r="O144" s="220">
        <v>0</v>
      </c>
      <c r="P144" s="220">
        <f>O144*H144</f>
        <v>0</v>
      </c>
      <c r="Q144" s="220">
        <v>0</v>
      </c>
      <c r="R144" s="220">
        <f>Q144*H144</f>
        <v>0</v>
      </c>
      <c r="S144" s="220">
        <v>0</v>
      </c>
      <c r="T144" s="221">
        <f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222" t="s">
        <v>204</v>
      </c>
      <c r="AT144" s="222" t="s">
        <v>188</v>
      </c>
      <c r="AU144" s="222" t="s">
        <v>86</v>
      </c>
      <c r="AY144" s="16" t="s">
        <v>187</v>
      </c>
      <c r="BE144" s="223">
        <f>IF(N144="základní",J144,0)</f>
        <v>9000</v>
      </c>
      <c r="BF144" s="223">
        <f>IF(N144="snížená",J144,0)</f>
        <v>0</v>
      </c>
      <c r="BG144" s="223">
        <f>IF(N144="zákl. přenesená",J144,0)</f>
        <v>0</v>
      </c>
      <c r="BH144" s="223">
        <f>IF(N144="sníž. přenesená",J144,0)</f>
        <v>0</v>
      </c>
      <c r="BI144" s="223">
        <f>IF(N144="nulová",J144,0)</f>
        <v>0</v>
      </c>
      <c r="BJ144" s="16" t="s">
        <v>86</v>
      </c>
      <c r="BK144" s="223">
        <f>ROUND(I144*H144,2)</f>
        <v>9000</v>
      </c>
      <c r="BL144" s="16" t="s">
        <v>204</v>
      </c>
      <c r="BM144" s="222" t="s">
        <v>1268</v>
      </c>
    </row>
    <row r="145" s="2" customFormat="1" ht="16.5" customHeight="1">
      <c r="A145" s="31"/>
      <c r="B145" s="32"/>
      <c r="C145" s="211" t="s">
        <v>411</v>
      </c>
      <c r="D145" s="211" t="s">
        <v>188</v>
      </c>
      <c r="E145" s="212" t="s">
        <v>2025</v>
      </c>
      <c r="F145" s="213" t="s">
        <v>2026</v>
      </c>
      <c r="G145" s="214" t="s">
        <v>2018</v>
      </c>
      <c r="H145" s="215">
        <v>20</v>
      </c>
      <c r="I145" s="216">
        <v>600</v>
      </c>
      <c r="J145" s="216">
        <f>ROUND(I145*H145,2)</f>
        <v>12000</v>
      </c>
      <c r="K145" s="217"/>
      <c r="L145" s="37"/>
      <c r="M145" s="218" t="s">
        <v>1</v>
      </c>
      <c r="N145" s="219" t="s">
        <v>43</v>
      </c>
      <c r="O145" s="220">
        <v>0</v>
      </c>
      <c r="P145" s="220">
        <f>O145*H145</f>
        <v>0</v>
      </c>
      <c r="Q145" s="220">
        <v>0</v>
      </c>
      <c r="R145" s="220">
        <f>Q145*H145</f>
        <v>0</v>
      </c>
      <c r="S145" s="220">
        <v>0</v>
      </c>
      <c r="T145" s="221">
        <f>S145*H145</f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222" t="s">
        <v>204</v>
      </c>
      <c r="AT145" s="222" t="s">
        <v>188</v>
      </c>
      <c r="AU145" s="222" t="s">
        <v>86</v>
      </c>
      <c r="AY145" s="16" t="s">
        <v>187</v>
      </c>
      <c r="BE145" s="223">
        <f>IF(N145="základní",J145,0)</f>
        <v>12000</v>
      </c>
      <c r="BF145" s="223">
        <f>IF(N145="snížená",J145,0)</f>
        <v>0</v>
      </c>
      <c r="BG145" s="223">
        <f>IF(N145="zákl. přenesená",J145,0)</f>
        <v>0</v>
      </c>
      <c r="BH145" s="223">
        <f>IF(N145="sníž. přenesená",J145,0)</f>
        <v>0</v>
      </c>
      <c r="BI145" s="223">
        <f>IF(N145="nulová",J145,0)</f>
        <v>0</v>
      </c>
      <c r="BJ145" s="16" t="s">
        <v>86</v>
      </c>
      <c r="BK145" s="223">
        <f>ROUND(I145*H145,2)</f>
        <v>12000</v>
      </c>
      <c r="BL145" s="16" t="s">
        <v>204</v>
      </c>
      <c r="BM145" s="222" t="s">
        <v>1271</v>
      </c>
    </row>
    <row r="146" s="2" customFormat="1" ht="16.5" customHeight="1">
      <c r="A146" s="31"/>
      <c r="B146" s="32"/>
      <c r="C146" s="211" t="s">
        <v>415</v>
      </c>
      <c r="D146" s="211" t="s">
        <v>188</v>
      </c>
      <c r="E146" s="212" t="s">
        <v>2027</v>
      </c>
      <c r="F146" s="213" t="s">
        <v>2028</v>
      </c>
      <c r="G146" s="214" t="s">
        <v>2018</v>
      </c>
      <c r="H146" s="215">
        <v>32</v>
      </c>
      <c r="I146" s="216">
        <v>600</v>
      </c>
      <c r="J146" s="216">
        <f>ROUND(I146*H146,2)</f>
        <v>19200</v>
      </c>
      <c r="K146" s="217"/>
      <c r="L146" s="37"/>
      <c r="M146" s="218" t="s">
        <v>1</v>
      </c>
      <c r="N146" s="219" t="s">
        <v>43</v>
      </c>
      <c r="O146" s="220">
        <v>0</v>
      </c>
      <c r="P146" s="220">
        <f>O146*H146</f>
        <v>0</v>
      </c>
      <c r="Q146" s="220">
        <v>0</v>
      </c>
      <c r="R146" s="220">
        <f>Q146*H146</f>
        <v>0</v>
      </c>
      <c r="S146" s="220">
        <v>0</v>
      </c>
      <c r="T146" s="221">
        <f>S146*H146</f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222" t="s">
        <v>204</v>
      </c>
      <c r="AT146" s="222" t="s">
        <v>188</v>
      </c>
      <c r="AU146" s="222" t="s">
        <v>86</v>
      </c>
      <c r="AY146" s="16" t="s">
        <v>187</v>
      </c>
      <c r="BE146" s="223">
        <f>IF(N146="základní",J146,0)</f>
        <v>19200</v>
      </c>
      <c r="BF146" s="223">
        <f>IF(N146="snížená",J146,0)</f>
        <v>0</v>
      </c>
      <c r="BG146" s="223">
        <f>IF(N146="zákl. přenesená",J146,0)</f>
        <v>0</v>
      </c>
      <c r="BH146" s="223">
        <f>IF(N146="sníž. přenesená",J146,0)</f>
        <v>0</v>
      </c>
      <c r="BI146" s="223">
        <f>IF(N146="nulová",J146,0)</f>
        <v>0</v>
      </c>
      <c r="BJ146" s="16" t="s">
        <v>86</v>
      </c>
      <c r="BK146" s="223">
        <f>ROUND(I146*H146,2)</f>
        <v>19200</v>
      </c>
      <c r="BL146" s="16" t="s">
        <v>204</v>
      </c>
      <c r="BM146" s="222" t="s">
        <v>1275</v>
      </c>
    </row>
    <row r="147" s="2" customFormat="1" ht="16.5" customHeight="1">
      <c r="A147" s="31"/>
      <c r="B147" s="32"/>
      <c r="C147" s="211" t="s">
        <v>419</v>
      </c>
      <c r="D147" s="211" t="s">
        <v>188</v>
      </c>
      <c r="E147" s="212" t="s">
        <v>2029</v>
      </c>
      <c r="F147" s="213" t="s">
        <v>2030</v>
      </c>
      <c r="G147" s="214" t="s">
        <v>2018</v>
      </c>
      <c r="H147" s="215">
        <v>15</v>
      </c>
      <c r="I147" s="216">
        <v>600</v>
      </c>
      <c r="J147" s="216">
        <f>ROUND(I147*H147,2)</f>
        <v>9000</v>
      </c>
      <c r="K147" s="217"/>
      <c r="L147" s="37"/>
      <c r="M147" s="218" t="s">
        <v>1</v>
      </c>
      <c r="N147" s="219" t="s">
        <v>43</v>
      </c>
      <c r="O147" s="220">
        <v>0</v>
      </c>
      <c r="P147" s="220">
        <f>O147*H147</f>
        <v>0</v>
      </c>
      <c r="Q147" s="220">
        <v>0</v>
      </c>
      <c r="R147" s="220">
        <f>Q147*H147</f>
        <v>0</v>
      </c>
      <c r="S147" s="220">
        <v>0</v>
      </c>
      <c r="T147" s="221">
        <f>S147*H147</f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222" t="s">
        <v>204</v>
      </c>
      <c r="AT147" s="222" t="s">
        <v>188</v>
      </c>
      <c r="AU147" s="222" t="s">
        <v>86</v>
      </c>
      <c r="AY147" s="16" t="s">
        <v>187</v>
      </c>
      <c r="BE147" s="223">
        <f>IF(N147="základní",J147,0)</f>
        <v>9000</v>
      </c>
      <c r="BF147" s="223">
        <f>IF(N147="snížená",J147,0)</f>
        <v>0</v>
      </c>
      <c r="BG147" s="223">
        <f>IF(N147="zákl. přenesená",J147,0)</f>
        <v>0</v>
      </c>
      <c r="BH147" s="223">
        <f>IF(N147="sníž. přenesená",J147,0)</f>
        <v>0</v>
      </c>
      <c r="BI147" s="223">
        <f>IF(N147="nulová",J147,0)</f>
        <v>0</v>
      </c>
      <c r="BJ147" s="16" t="s">
        <v>86</v>
      </c>
      <c r="BK147" s="223">
        <f>ROUND(I147*H147,2)</f>
        <v>9000</v>
      </c>
      <c r="BL147" s="16" t="s">
        <v>204</v>
      </c>
      <c r="BM147" s="222" t="s">
        <v>1278</v>
      </c>
    </row>
    <row r="148" s="2" customFormat="1" ht="16.5" customHeight="1">
      <c r="A148" s="31"/>
      <c r="B148" s="32"/>
      <c r="C148" s="211" t="s">
        <v>424</v>
      </c>
      <c r="D148" s="211" t="s">
        <v>188</v>
      </c>
      <c r="E148" s="212" t="s">
        <v>2031</v>
      </c>
      <c r="F148" s="213" t="s">
        <v>2032</v>
      </c>
      <c r="G148" s="214" t="s">
        <v>2018</v>
      </c>
      <c r="H148" s="215">
        <v>25</v>
      </c>
      <c r="I148" s="216">
        <v>400</v>
      </c>
      <c r="J148" s="216">
        <f>ROUND(I148*H148,2)</f>
        <v>10000</v>
      </c>
      <c r="K148" s="217"/>
      <c r="L148" s="37"/>
      <c r="M148" s="218" t="s">
        <v>1</v>
      </c>
      <c r="N148" s="219" t="s">
        <v>43</v>
      </c>
      <c r="O148" s="220">
        <v>0</v>
      </c>
      <c r="P148" s="220">
        <f>O148*H148</f>
        <v>0</v>
      </c>
      <c r="Q148" s="220">
        <v>0</v>
      </c>
      <c r="R148" s="220">
        <f>Q148*H148</f>
        <v>0</v>
      </c>
      <c r="S148" s="220">
        <v>0</v>
      </c>
      <c r="T148" s="221">
        <f>S148*H148</f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222" t="s">
        <v>204</v>
      </c>
      <c r="AT148" s="222" t="s">
        <v>188</v>
      </c>
      <c r="AU148" s="222" t="s">
        <v>86</v>
      </c>
      <c r="AY148" s="16" t="s">
        <v>187</v>
      </c>
      <c r="BE148" s="223">
        <f>IF(N148="základní",J148,0)</f>
        <v>10000</v>
      </c>
      <c r="BF148" s="223">
        <f>IF(N148="snížená",J148,0)</f>
        <v>0</v>
      </c>
      <c r="BG148" s="223">
        <f>IF(N148="zákl. přenesená",J148,0)</f>
        <v>0</v>
      </c>
      <c r="BH148" s="223">
        <f>IF(N148="sníž. přenesená",J148,0)</f>
        <v>0</v>
      </c>
      <c r="BI148" s="223">
        <f>IF(N148="nulová",J148,0)</f>
        <v>0</v>
      </c>
      <c r="BJ148" s="16" t="s">
        <v>86</v>
      </c>
      <c r="BK148" s="223">
        <f>ROUND(I148*H148,2)</f>
        <v>10000</v>
      </c>
      <c r="BL148" s="16" t="s">
        <v>204</v>
      </c>
      <c r="BM148" s="222" t="s">
        <v>1282</v>
      </c>
    </row>
    <row r="149" s="2" customFormat="1" ht="16.5" customHeight="1">
      <c r="A149" s="31"/>
      <c r="B149" s="32"/>
      <c r="C149" s="211" t="s">
        <v>429</v>
      </c>
      <c r="D149" s="211" t="s">
        <v>188</v>
      </c>
      <c r="E149" s="212" t="s">
        <v>2033</v>
      </c>
      <c r="F149" s="213" t="s">
        <v>2034</v>
      </c>
      <c r="G149" s="214" t="s">
        <v>2018</v>
      </c>
      <c r="H149" s="215">
        <v>72</v>
      </c>
      <c r="I149" s="216">
        <v>600</v>
      </c>
      <c r="J149" s="216">
        <f>ROUND(I149*H149,2)</f>
        <v>43200</v>
      </c>
      <c r="K149" s="217"/>
      <c r="L149" s="37"/>
      <c r="M149" s="218" t="s">
        <v>1</v>
      </c>
      <c r="N149" s="219" t="s">
        <v>43</v>
      </c>
      <c r="O149" s="220">
        <v>0</v>
      </c>
      <c r="P149" s="220">
        <f>O149*H149</f>
        <v>0</v>
      </c>
      <c r="Q149" s="220">
        <v>0</v>
      </c>
      <c r="R149" s="220">
        <f>Q149*H149</f>
        <v>0</v>
      </c>
      <c r="S149" s="220">
        <v>0</v>
      </c>
      <c r="T149" s="221">
        <f>S149*H149</f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222" t="s">
        <v>204</v>
      </c>
      <c r="AT149" s="222" t="s">
        <v>188</v>
      </c>
      <c r="AU149" s="222" t="s">
        <v>86</v>
      </c>
      <c r="AY149" s="16" t="s">
        <v>187</v>
      </c>
      <c r="BE149" s="223">
        <f>IF(N149="základní",J149,0)</f>
        <v>43200</v>
      </c>
      <c r="BF149" s="223">
        <f>IF(N149="snížená",J149,0)</f>
        <v>0</v>
      </c>
      <c r="BG149" s="223">
        <f>IF(N149="zákl. přenesená",J149,0)</f>
        <v>0</v>
      </c>
      <c r="BH149" s="223">
        <f>IF(N149="sníž. přenesená",J149,0)</f>
        <v>0</v>
      </c>
      <c r="BI149" s="223">
        <f>IF(N149="nulová",J149,0)</f>
        <v>0</v>
      </c>
      <c r="BJ149" s="16" t="s">
        <v>86</v>
      </c>
      <c r="BK149" s="223">
        <f>ROUND(I149*H149,2)</f>
        <v>43200</v>
      </c>
      <c r="BL149" s="16" t="s">
        <v>204</v>
      </c>
      <c r="BM149" s="222" t="s">
        <v>1285</v>
      </c>
    </row>
    <row r="150" s="2" customFormat="1" ht="16.5" customHeight="1">
      <c r="A150" s="31"/>
      <c r="B150" s="32"/>
      <c r="C150" s="211" t="s">
        <v>659</v>
      </c>
      <c r="D150" s="211" t="s">
        <v>188</v>
      </c>
      <c r="E150" s="212" t="s">
        <v>2035</v>
      </c>
      <c r="F150" s="213" t="s">
        <v>2036</v>
      </c>
      <c r="G150" s="214" t="s">
        <v>1752</v>
      </c>
      <c r="H150" s="215">
        <v>1</v>
      </c>
      <c r="I150" s="216">
        <v>15000</v>
      </c>
      <c r="J150" s="216">
        <f>ROUND(I150*H150,2)</f>
        <v>15000</v>
      </c>
      <c r="K150" s="217"/>
      <c r="L150" s="37"/>
      <c r="M150" s="218" t="s">
        <v>1</v>
      </c>
      <c r="N150" s="219" t="s">
        <v>43</v>
      </c>
      <c r="O150" s="220">
        <v>0</v>
      </c>
      <c r="P150" s="220">
        <f>O150*H150</f>
        <v>0</v>
      </c>
      <c r="Q150" s="220">
        <v>0</v>
      </c>
      <c r="R150" s="220">
        <f>Q150*H150</f>
        <v>0</v>
      </c>
      <c r="S150" s="220">
        <v>0</v>
      </c>
      <c r="T150" s="221">
        <f>S150*H150</f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222" t="s">
        <v>204</v>
      </c>
      <c r="AT150" s="222" t="s">
        <v>188</v>
      </c>
      <c r="AU150" s="222" t="s">
        <v>86</v>
      </c>
      <c r="AY150" s="16" t="s">
        <v>187</v>
      </c>
      <c r="BE150" s="223">
        <f>IF(N150="základní",J150,0)</f>
        <v>15000</v>
      </c>
      <c r="BF150" s="223">
        <f>IF(N150="snížená",J150,0)</f>
        <v>0</v>
      </c>
      <c r="BG150" s="223">
        <f>IF(N150="zákl. přenesená",J150,0)</f>
        <v>0</v>
      </c>
      <c r="BH150" s="223">
        <f>IF(N150="sníž. přenesená",J150,0)</f>
        <v>0</v>
      </c>
      <c r="BI150" s="223">
        <f>IF(N150="nulová",J150,0)</f>
        <v>0</v>
      </c>
      <c r="BJ150" s="16" t="s">
        <v>86</v>
      </c>
      <c r="BK150" s="223">
        <f>ROUND(I150*H150,2)</f>
        <v>15000</v>
      </c>
      <c r="BL150" s="16" t="s">
        <v>204</v>
      </c>
      <c r="BM150" s="222" t="s">
        <v>1289</v>
      </c>
    </row>
    <row r="151" s="2" customFormat="1" ht="21.75" customHeight="1">
      <c r="A151" s="31"/>
      <c r="B151" s="32"/>
      <c r="C151" s="211" t="s">
        <v>663</v>
      </c>
      <c r="D151" s="211" t="s">
        <v>188</v>
      </c>
      <c r="E151" s="212" t="s">
        <v>2037</v>
      </c>
      <c r="F151" s="213" t="s">
        <v>2038</v>
      </c>
      <c r="G151" s="214" t="s">
        <v>2018</v>
      </c>
      <c r="H151" s="215">
        <v>30</v>
      </c>
      <c r="I151" s="216">
        <v>750</v>
      </c>
      <c r="J151" s="216">
        <f>ROUND(I151*H151,2)</f>
        <v>22500</v>
      </c>
      <c r="K151" s="217"/>
      <c r="L151" s="37"/>
      <c r="M151" s="218" t="s">
        <v>1</v>
      </c>
      <c r="N151" s="219" t="s">
        <v>43</v>
      </c>
      <c r="O151" s="220">
        <v>0</v>
      </c>
      <c r="P151" s="220">
        <f>O151*H151</f>
        <v>0</v>
      </c>
      <c r="Q151" s="220">
        <v>0</v>
      </c>
      <c r="R151" s="220">
        <f>Q151*H151</f>
        <v>0</v>
      </c>
      <c r="S151" s="220">
        <v>0</v>
      </c>
      <c r="T151" s="221">
        <f>S151*H151</f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222" t="s">
        <v>204</v>
      </c>
      <c r="AT151" s="222" t="s">
        <v>188</v>
      </c>
      <c r="AU151" s="222" t="s">
        <v>86</v>
      </c>
      <c r="AY151" s="16" t="s">
        <v>187</v>
      </c>
      <c r="BE151" s="223">
        <f>IF(N151="základní",J151,0)</f>
        <v>22500</v>
      </c>
      <c r="BF151" s="223">
        <f>IF(N151="snížená",J151,0)</f>
        <v>0</v>
      </c>
      <c r="BG151" s="223">
        <f>IF(N151="zákl. přenesená",J151,0)</f>
        <v>0</v>
      </c>
      <c r="BH151" s="223">
        <f>IF(N151="sníž. přenesená",J151,0)</f>
        <v>0</v>
      </c>
      <c r="BI151" s="223">
        <f>IF(N151="nulová",J151,0)</f>
        <v>0</v>
      </c>
      <c r="BJ151" s="16" t="s">
        <v>86</v>
      </c>
      <c r="BK151" s="223">
        <f>ROUND(I151*H151,2)</f>
        <v>22500</v>
      </c>
      <c r="BL151" s="16" t="s">
        <v>204</v>
      </c>
      <c r="BM151" s="222" t="s">
        <v>1292</v>
      </c>
    </row>
    <row r="152" s="2" customFormat="1" ht="16.5" customHeight="1">
      <c r="A152" s="31"/>
      <c r="B152" s="32"/>
      <c r="C152" s="211" t="s">
        <v>665</v>
      </c>
      <c r="D152" s="211" t="s">
        <v>188</v>
      </c>
      <c r="E152" s="212" t="s">
        <v>2039</v>
      </c>
      <c r="F152" s="213" t="s">
        <v>2040</v>
      </c>
      <c r="G152" s="214" t="s">
        <v>2018</v>
      </c>
      <c r="H152" s="215">
        <v>6</v>
      </c>
      <c r="I152" s="216">
        <v>600</v>
      </c>
      <c r="J152" s="216">
        <f>ROUND(I152*H152,2)</f>
        <v>3600</v>
      </c>
      <c r="K152" s="217"/>
      <c r="L152" s="37"/>
      <c r="M152" s="218" t="s">
        <v>1</v>
      </c>
      <c r="N152" s="219" t="s">
        <v>43</v>
      </c>
      <c r="O152" s="220">
        <v>0</v>
      </c>
      <c r="P152" s="220">
        <f>O152*H152</f>
        <v>0</v>
      </c>
      <c r="Q152" s="220">
        <v>0</v>
      </c>
      <c r="R152" s="220">
        <f>Q152*H152</f>
        <v>0</v>
      </c>
      <c r="S152" s="220">
        <v>0</v>
      </c>
      <c r="T152" s="221">
        <f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222" t="s">
        <v>204</v>
      </c>
      <c r="AT152" s="222" t="s">
        <v>188</v>
      </c>
      <c r="AU152" s="222" t="s">
        <v>86</v>
      </c>
      <c r="AY152" s="16" t="s">
        <v>187</v>
      </c>
      <c r="BE152" s="223">
        <f>IF(N152="základní",J152,0)</f>
        <v>3600</v>
      </c>
      <c r="BF152" s="223">
        <f>IF(N152="snížená",J152,0)</f>
        <v>0</v>
      </c>
      <c r="BG152" s="223">
        <f>IF(N152="zákl. přenesená",J152,0)</f>
        <v>0</v>
      </c>
      <c r="BH152" s="223">
        <f>IF(N152="sníž. přenesená",J152,0)</f>
        <v>0</v>
      </c>
      <c r="BI152" s="223">
        <f>IF(N152="nulová",J152,0)</f>
        <v>0</v>
      </c>
      <c r="BJ152" s="16" t="s">
        <v>86</v>
      </c>
      <c r="BK152" s="223">
        <f>ROUND(I152*H152,2)</f>
        <v>3600</v>
      </c>
      <c r="BL152" s="16" t="s">
        <v>204</v>
      </c>
      <c r="BM152" s="222" t="s">
        <v>1296</v>
      </c>
    </row>
    <row r="153" s="2" customFormat="1" ht="16.5" customHeight="1">
      <c r="A153" s="31"/>
      <c r="B153" s="32"/>
      <c r="C153" s="211" t="s">
        <v>668</v>
      </c>
      <c r="D153" s="211" t="s">
        <v>188</v>
      </c>
      <c r="E153" s="212" t="s">
        <v>2041</v>
      </c>
      <c r="F153" s="213" t="s">
        <v>2042</v>
      </c>
      <c r="G153" s="214" t="s">
        <v>2018</v>
      </c>
      <c r="H153" s="215">
        <v>16</v>
      </c>
      <c r="I153" s="216">
        <v>600</v>
      </c>
      <c r="J153" s="216">
        <f>ROUND(I153*H153,2)</f>
        <v>9600</v>
      </c>
      <c r="K153" s="217"/>
      <c r="L153" s="37"/>
      <c r="M153" s="218" t="s">
        <v>1</v>
      </c>
      <c r="N153" s="219" t="s">
        <v>43</v>
      </c>
      <c r="O153" s="220">
        <v>0</v>
      </c>
      <c r="P153" s="220">
        <f>O153*H153</f>
        <v>0</v>
      </c>
      <c r="Q153" s="220">
        <v>0</v>
      </c>
      <c r="R153" s="220">
        <f>Q153*H153</f>
        <v>0</v>
      </c>
      <c r="S153" s="220">
        <v>0</v>
      </c>
      <c r="T153" s="221">
        <f>S153*H153</f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222" t="s">
        <v>204</v>
      </c>
      <c r="AT153" s="222" t="s">
        <v>188</v>
      </c>
      <c r="AU153" s="222" t="s">
        <v>86</v>
      </c>
      <c r="AY153" s="16" t="s">
        <v>187</v>
      </c>
      <c r="BE153" s="223">
        <f>IF(N153="základní",J153,0)</f>
        <v>9600</v>
      </c>
      <c r="BF153" s="223">
        <f>IF(N153="snížená",J153,0)</f>
        <v>0</v>
      </c>
      <c r="BG153" s="223">
        <f>IF(N153="zákl. přenesená",J153,0)</f>
        <v>0</v>
      </c>
      <c r="BH153" s="223">
        <f>IF(N153="sníž. přenesená",J153,0)</f>
        <v>0</v>
      </c>
      <c r="BI153" s="223">
        <f>IF(N153="nulová",J153,0)</f>
        <v>0</v>
      </c>
      <c r="BJ153" s="16" t="s">
        <v>86</v>
      </c>
      <c r="BK153" s="223">
        <f>ROUND(I153*H153,2)</f>
        <v>9600</v>
      </c>
      <c r="BL153" s="16" t="s">
        <v>204</v>
      </c>
      <c r="BM153" s="222" t="s">
        <v>1300</v>
      </c>
    </row>
    <row r="154" s="2" customFormat="1" ht="16.5" customHeight="1">
      <c r="A154" s="31"/>
      <c r="B154" s="32"/>
      <c r="C154" s="211" t="s">
        <v>670</v>
      </c>
      <c r="D154" s="211" t="s">
        <v>188</v>
      </c>
      <c r="E154" s="212" t="s">
        <v>2043</v>
      </c>
      <c r="F154" s="213" t="s">
        <v>1958</v>
      </c>
      <c r="G154" s="214" t="s">
        <v>2018</v>
      </c>
      <c r="H154" s="215">
        <v>8</v>
      </c>
      <c r="I154" s="216">
        <v>600</v>
      </c>
      <c r="J154" s="216">
        <f>ROUND(I154*H154,2)</f>
        <v>4800</v>
      </c>
      <c r="K154" s="217"/>
      <c r="L154" s="37"/>
      <c r="M154" s="218" t="s">
        <v>1</v>
      </c>
      <c r="N154" s="219" t="s">
        <v>43</v>
      </c>
      <c r="O154" s="220">
        <v>0</v>
      </c>
      <c r="P154" s="220">
        <f>O154*H154</f>
        <v>0</v>
      </c>
      <c r="Q154" s="220">
        <v>0</v>
      </c>
      <c r="R154" s="220">
        <f>Q154*H154</f>
        <v>0</v>
      </c>
      <c r="S154" s="220">
        <v>0</v>
      </c>
      <c r="T154" s="221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222" t="s">
        <v>204</v>
      </c>
      <c r="AT154" s="222" t="s">
        <v>188</v>
      </c>
      <c r="AU154" s="222" t="s">
        <v>86</v>
      </c>
      <c r="AY154" s="16" t="s">
        <v>187</v>
      </c>
      <c r="BE154" s="223">
        <f>IF(N154="základní",J154,0)</f>
        <v>4800</v>
      </c>
      <c r="BF154" s="223">
        <f>IF(N154="snížená",J154,0)</f>
        <v>0</v>
      </c>
      <c r="BG154" s="223">
        <f>IF(N154="zákl. přenesená",J154,0)</f>
        <v>0</v>
      </c>
      <c r="BH154" s="223">
        <f>IF(N154="sníž. přenesená",J154,0)</f>
        <v>0</v>
      </c>
      <c r="BI154" s="223">
        <f>IF(N154="nulová",J154,0)</f>
        <v>0</v>
      </c>
      <c r="BJ154" s="16" t="s">
        <v>86</v>
      </c>
      <c r="BK154" s="223">
        <f>ROUND(I154*H154,2)</f>
        <v>4800</v>
      </c>
      <c r="BL154" s="16" t="s">
        <v>204</v>
      </c>
      <c r="BM154" s="222" t="s">
        <v>1305</v>
      </c>
    </row>
    <row r="155" s="2" customFormat="1" ht="16.5" customHeight="1">
      <c r="A155" s="31"/>
      <c r="B155" s="32"/>
      <c r="C155" s="211" t="s">
        <v>676</v>
      </c>
      <c r="D155" s="211" t="s">
        <v>188</v>
      </c>
      <c r="E155" s="212" t="s">
        <v>2044</v>
      </c>
      <c r="F155" s="213" t="s">
        <v>2045</v>
      </c>
      <c r="G155" s="214" t="s">
        <v>2018</v>
      </c>
      <c r="H155" s="215">
        <v>24</v>
      </c>
      <c r="I155" s="216">
        <v>600</v>
      </c>
      <c r="J155" s="216">
        <f>ROUND(I155*H155,2)</f>
        <v>14400</v>
      </c>
      <c r="K155" s="217"/>
      <c r="L155" s="37"/>
      <c r="M155" s="218" t="s">
        <v>1</v>
      </c>
      <c r="N155" s="219" t="s">
        <v>43</v>
      </c>
      <c r="O155" s="220">
        <v>0</v>
      </c>
      <c r="P155" s="220">
        <f>O155*H155</f>
        <v>0</v>
      </c>
      <c r="Q155" s="220">
        <v>0</v>
      </c>
      <c r="R155" s="220">
        <f>Q155*H155</f>
        <v>0</v>
      </c>
      <c r="S155" s="220">
        <v>0</v>
      </c>
      <c r="T155" s="221">
        <f>S155*H155</f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222" t="s">
        <v>204</v>
      </c>
      <c r="AT155" s="222" t="s">
        <v>188</v>
      </c>
      <c r="AU155" s="222" t="s">
        <v>86</v>
      </c>
      <c r="AY155" s="16" t="s">
        <v>187</v>
      </c>
      <c r="BE155" s="223">
        <f>IF(N155="základní",J155,0)</f>
        <v>14400</v>
      </c>
      <c r="BF155" s="223">
        <f>IF(N155="snížená",J155,0)</f>
        <v>0</v>
      </c>
      <c r="BG155" s="223">
        <f>IF(N155="zákl. přenesená",J155,0)</f>
        <v>0</v>
      </c>
      <c r="BH155" s="223">
        <f>IF(N155="sníž. přenesená",J155,0)</f>
        <v>0</v>
      </c>
      <c r="BI155" s="223">
        <f>IF(N155="nulová",J155,0)</f>
        <v>0</v>
      </c>
      <c r="BJ155" s="16" t="s">
        <v>86</v>
      </c>
      <c r="BK155" s="223">
        <f>ROUND(I155*H155,2)</f>
        <v>14400</v>
      </c>
      <c r="BL155" s="16" t="s">
        <v>204</v>
      </c>
      <c r="BM155" s="222" t="s">
        <v>1309</v>
      </c>
    </row>
    <row r="156" s="2" customFormat="1" ht="16.5" customHeight="1">
      <c r="A156" s="31"/>
      <c r="B156" s="32"/>
      <c r="C156" s="211" t="s">
        <v>680</v>
      </c>
      <c r="D156" s="211" t="s">
        <v>188</v>
      </c>
      <c r="E156" s="212" t="s">
        <v>2046</v>
      </c>
      <c r="F156" s="213" t="s">
        <v>2047</v>
      </c>
      <c r="G156" s="214" t="s">
        <v>2018</v>
      </c>
      <c r="H156" s="215">
        <v>18</v>
      </c>
      <c r="I156" s="216">
        <v>600</v>
      </c>
      <c r="J156" s="216">
        <f>ROUND(I156*H156,2)</f>
        <v>10800</v>
      </c>
      <c r="K156" s="217"/>
      <c r="L156" s="37"/>
      <c r="M156" s="218" t="s">
        <v>1</v>
      </c>
      <c r="N156" s="219" t="s">
        <v>43</v>
      </c>
      <c r="O156" s="220">
        <v>0</v>
      </c>
      <c r="P156" s="220">
        <f>O156*H156</f>
        <v>0</v>
      </c>
      <c r="Q156" s="220">
        <v>0</v>
      </c>
      <c r="R156" s="220">
        <f>Q156*H156</f>
        <v>0</v>
      </c>
      <c r="S156" s="220">
        <v>0</v>
      </c>
      <c r="T156" s="221">
        <f>S156*H156</f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222" t="s">
        <v>204</v>
      </c>
      <c r="AT156" s="222" t="s">
        <v>188</v>
      </c>
      <c r="AU156" s="222" t="s">
        <v>86</v>
      </c>
      <c r="AY156" s="16" t="s">
        <v>187</v>
      </c>
      <c r="BE156" s="223">
        <f>IF(N156="základní",J156,0)</f>
        <v>10800</v>
      </c>
      <c r="BF156" s="223">
        <f>IF(N156="snížená",J156,0)</f>
        <v>0</v>
      </c>
      <c r="BG156" s="223">
        <f>IF(N156="zákl. přenesená",J156,0)</f>
        <v>0</v>
      </c>
      <c r="BH156" s="223">
        <f>IF(N156="sníž. přenesená",J156,0)</f>
        <v>0</v>
      </c>
      <c r="BI156" s="223">
        <f>IF(N156="nulová",J156,0)</f>
        <v>0</v>
      </c>
      <c r="BJ156" s="16" t="s">
        <v>86</v>
      </c>
      <c r="BK156" s="223">
        <f>ROUND(I156*H156,2)</f>
        <v>10800</v>
      </c>
      <c r="BL156" s="16" t="s">
        <v>204</v>
      </c>
      <c r="BM156" s="222" t="s">
        <v>1313</v>
      </c>
    </row>
    <row r="157" s="2" customFormat="1" ht="16.5" customHeight="1">
      <c r="A157" s="31"/>
      <c r="B157" s="32"/>
      <c r="C157" s="211" t="s">
        <v>684</v>
      </c>
      <c r="D157" s="211" t="s">
        <v>188</v>
      </c>
      <c r="E157" s="212" t="s">
        <v>2048</v>
      </c>
      <c r="F157" s="213" t="s">
        <v>2020</v>
      </c>
      <c r="G157" s="214" t="s">
        <v>2018</v>
      </c>
      <c r="H157" s="215">
        <v>30</v>
      </c>
      <c r="I157" s="216">
        <v>600</v>
      </c>
      <c r="J157" s="216">
        <f>ROUND(I157*H157,2)</f>
        <v>18000</v>
      </c>
      <c r="K157" s="217"/>
      <c r="L157" s="37"/>
      <c r="M157" s="218" t="s">
        <v>1</v>
      </c>
      <c r="N157" s="219" t="s">
        <v>43</v>
      </c>
      <c r="O157" s="220">
        <v>0</v>
      </c>
      <c r="P157" s="220">
        <f>O157*H157</f>
        <v>0</v>
      </c>
      <c r="Q157" s="220">
        <v>0</v>
      </c>
      <c r="R157" s="220">
        <f>Q157*H157</f>
        <v>0</v>
      </c>
      <c r="S157" s="220">
        <v>0</v>
      </c>
      <c r="T157" s="221">
        <f>S157*H157</f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222" t="s">
        <v>204</v>
      </c>
      <c r="AT157" s="222" t="s">
        <v>188</v>
      </c>
      <c r="AU157" s="222" t="s">
        <v>86</v>
      </c>
      <c r="AY157" s="16" t="s">
        <v>187</v>
      </c>
      <c r="BE157" s="223">
        <f>IF(N157="základní",J157,0)</f>
        <v>18000</v>
      </c>
      <c r="BF157" s="223">
        <f>IF(N157="snížená",J157,0)</f>
        <v>0</v>
      </c>
      <c r="BG157" s="223">
        <f>IF(N157="zákl. přenesená",J157,0)</f>
        <v>0</v>
      </c>
      <c r="BH157" s="223">
        <f>IF(N157="sníž. přenesená",J157,0)</f>
        <v>0</v>
      </c>
      <c r="BI157" s="223">
        <f>IF(N157="nulová",J157,0)</f>
        <v>0</v>
      </c>
      <c r="BJ157" s="16" t="s">
        <v>86</v>
      </c>
      <c r="BK157" s="223">
        <f>ROUND(I157*H157,2)</f>
        <v>18000</v>
      </c>
      <c r="BL157" s="16" t="s">
        <v>204</v>
      </c>
      <c r="BM157" s="222" t="s">
        <v>1317</v>
      </c>
    </row>
    <row r="158" s="2" customFormat="1" ht="16.5" customHeight="1">
      <c r="A158" s="31"/>
      <c r="B158" s="32"/>
      <c r="C158" s="211" t="s">
        <v>688</v>
      </c>
      <c r="D158" s="211" t="s">
        <v>188</v>
      </c>
      <c r="E158" s="212" t="s">
        <v>2049</v>
      </c>
      <c r="F158" s="213" t="s">
        <v>2050</v>
      </c>
      <c r="G158" s="214" t="s">
        <v>2018</v>
      </c>
      <c r="H158" s="215">
        <v>10</v>
      </c>
      <c r="I158" s="216">
        <v>600</v>
      </c>
      <c r="J158" s="216">
        <f>ROUND(I158*H158,2)</f>
        <v>6000</v>
      </c>
      <c r="K158" s="217"/>
      <c r="L158" s="37"/>
      <c r="M158" s="218" t="s">
        <v>1</v>
      </c>
      <c r="N158" s="219" t="s">
        <v>43</v>
      </c>
      <c r="O158" s="220">
        <v>0</v>
      </c>
      <c r="P158" s="220">
        <f>O158*H158</f>
        <v>0</v>
      </c>
      <c r="Q158" s="220">
        <v>0</v>
      </c>
      <c r="R158" s="220">
        <f>Q158*H158</f>
        <v>0</v>
      </c>
      <c r="S158" s="220">
        <v>0</v>
      </c>
      <c r="T158" s="221">
        <f>S158*H158</f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222" t="s">
        <v>204</v>
      </c>
      <c r="AT158" s="222" t="s">
        <v>188</v>
      </c>
      <c r="AU158" s="222" t="s">
        <v>86</v>
      </c>
      <c r="AY158" s="16" t="s">
        <v>187</v>
      </c>
      <c r="BE158" s="223">
        <f>IF(N158="základní",J158,0)</f>
        <v>6000</v>
      </c>
      <c r="BF158" s="223">
        <f>IF(N158="snížená",J158,0)</f>
        <v>0</v>
      </c>
      <c r="BG158" s="223">
        <f>IF(N158="zákl. přenesená",J158,0)</f>
        <v>0</v>
      </c>
      <c r="BH158" s="223">
        <f>IF(N158="sníž. přenesená",J158,0)</f>
        <v>0</v>
      </c>
      <c r="BI158" s="223">
        <f>IF(N158="nulová",J158,0)</f>
        <v>0</v>
      </c>
      <c r="BJ158" s="16" t="s">
        <v>86</v>
      </c>
      <c r="BK158" s="223">
        <f>ROUND(I158*H158,2)</f>
        <v>6000</v>
      </c>
      <c r="BL158" s="16" t="s">
        <v>204</v>
      </c>
      <c r="BM158" s="222" t="s">
        <v>1321</v>
      </c>
    </row>
    <row r="159" s="2" customFormat="1" ht="16.5" customHeight="1">
      <c r="A159" s="31"/>
      <c r="B159" s="32"/>
      <c r="C159" s="211" t="s">
        <v>694</v>
      </c>
      <c r="D159" s="211" t="s">
        <v>188</v>
      </c>
      <c r="E159" s="212" t="s">
        <v>2051</v>
      </c>
      <c r="F159" s="213" t="s">
        <v>2052</v>
      </c>
      <c r="G159" s="214" t="s">
        <v>2018</v>
      </c>
      <c r="H159" s="215">
        <v>20</v>
      </c>
      <c r="I159" s="216">
        <v>600</v>
      </c>
      <c r="J159" s="216">
        <f>ROUND(I159*H159,2)</f>
        <v>12000</v>
      </c>
      <c r="K159" s="217"/>
      <c r="L159" s="37"/>
      <c r="M159" s="228" t="s">
        <v>1</v>
      </c>
      <c r="N159" s="229" t="s">
        <v>43</v>
      </c>
      <c r="O159" s="230">
        <v>0</v>
      </c>
      <c r="P159" s="230">
        <f>O159*H159</f>
        <v>0</v>
      </c>
      <c r="Q159" s="230">
        <v>0</v>
      </c>
      <c r="R159" s="230">
        <f>Q159*H159</f>
        <v>0</v>
      </c>
      <c r="S159" s="230">
        <v>0</v>
      </c>
      <c r="T159" s="231">
        <f>S159*H159</f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222" t="s">
        <v>204</v>
      </c>
      <c r="AT159" s="222" t="s">
        <v>188</v>
      </c>
      <c r="AU159" s="222" t="s">
        <v>86</v>
      </c>
      <c r="AY159" s="16" t="s">
        <v>187</v>
      </c>
      <c r="BE159" s="223">
        <f>IF(N159="základní",J159,0)</f>
        <v>12000</v>
      </c>
      <c r="BF159" s="223">
        <f>IF(N159="snížená",J159,0)</f>
        <v>0</v>
      </c>
      <c r="BG159" s="223">
        <f>IF(N159="zákl. přenesená",J159,0)</f>
        <v>0</v>
      </c>
      <c r="BH159" s="223">
        <f>IF(N159="sníž. přenesená",J159,0)</f>
        <v>0</v>
      </c>
      <c r="BI159" s="223">
        <f>IF(N159="nulová",J159,0)</f>
        <v>0</v>
      </c>
      <c r="BJ159" s="16" t="s">
        <v>86</v>
      </c>
      <c r="BK159" s="223">
        <f>ROUND(I159*H159,2)</f>
        <v>12000</v>
      </c>
      <c r="BL159" s="16" t="s">
        <v>204</v>
      </c>
      <c r="BM159" s="222" t="s">
        <v>1324</v>
      </c>
    </row>
    <row r="160" s="2" customFormat="1" ht="6.96" customHeight="1">
      <c r="A160" s="31"/>
      <c r="B160" s="58"/>
      <c r="C160" s="59"/>
      <c r="D160" s="59"/>
      <c r="E160" s="59"/>
      <c r="F160" s="59"/>
      <c r="G160" s="59"/>
      <c r="H160" s="59"/>
      <c r="I160" s="59"/>
      <c r="J160" s="59"/>
      <c r="K160" s="59"/>
      <c r="L160" s="37"/>
      <c r="M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</row>
  </sheetData>
  <sheetProtection sheet="1" autoFilter="0" formatColumns="0" formatRows="0" objects="1" scenarios="1" spinCount="100000" saltValue="NrjclqvTVDGWdvvAadM9Nc2ClE6JRKAbY48jdgEGhc8NTUgESy2JAis4JjLZCOC5Z16je8JGo9tzWLVF7nDM2A==" hashValue="B6Y8LMgt3i8F+lScaVbzFIoaQ6NOX6S2ayyIK6V53bYJ52yChA5zNwU0ghDPPFwWAc+1KvUs26Q9U2l5lcblwg==" algorithmName="SHA-512" password="CC35"/>
  <autoFilter ref="C116:K159"/>
  <mergeCells count="8">
    <mergeCell ref="E7:H7"/>
    <mergeCell ref="E9:H9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21"/>
    </row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141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19"/>
      <c r="AT3" s="16" t="s">
        <v>88</v>
      </c>
    </row>
    <row r="4" hidden="1" s="1" customFormat="1" ht="24.96" customHeight="1">
      <c r="B4" s="19"/>
      <c r="D4" s="140" t="s">
        <v>163</v>
      </c>
      <c r="L4" s="19"/>
      <c r="M4" s="141" t="s">
        <v>10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42" t="s">
        <v>14</v>
      </c>
      <c r="L6" s="19"/>
    </row>
    <row r="7" hidden="1" s="1" customFormat="1" ht="16.5" customHeight="1">
      <c r="B7" s="19"/>
      <c r="E7" s="143" t="str">
        <f>'Rekapitulace stavby'!K6</f>
        <v>Nový objekt tělocvičny, základní školy Roztoky - Žalov</v>
      </c>
      <c r="F7" s="142"/>
      <c r="G7" s="142"/>
      <c r="H7" s="142"/>
      <c r="L7" s="19"/>
    </row>
    <row r="8" hidden="1" s="2" customFormat="1" ht="12" customHeight="1">
      <c r="A8" s="31"/>
      <c r="B8" s="37"/>
      <c r="C8" s="31"/>
      <c r="D8" s="142" t="s">
        <v>164</v>
      </c>
      <c r="E8" s="31"/>
      <c r="F8" s="31"/>
      <c r="G8" s="31"/>
      <c r="H8" s="31"/>
      <c r="I8" s="31"/>
      <c r="J8" s="31"/>
      <c r="K8" s="31"/>
      <c r="L8" s="55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hidden="1" s="2" customFormat="1" ht="16.5" customHeight="1">
      <c r="A9" s="31"/>
      <c r="B9" s="37"/>
      <c r="C9" s="31"/>
      <c r="D9" s="31"/>
      <c r="E9" s="144" t="s">
        <v>2053</v>
      </c>
      <c r="F9" s="31"/>
      <c r="G9" s="31"/>
      <c r="H9" s="31"/>
      <c r="I9" s="31"/>
      <c r="J9" s="31"/>
      <c r="K9" s="31"/>
      <c r="L9" s="55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hidden="1" s="2" customFormat="1">
      <c r="A10" s="31"/>
      <c r="B10" s="37"/>
      <c r="C10" s="31"/>
      <c r="D10" s="31"/>
      <c r="E10" s="31"/>
      <c r="F10" s="31"/>
      <c r="G10" s="31"/>
      <c r="H10" s="31"/>
      <c r="I10" s="31"/>
      <c r="J10" s="31"/>
      <c r="K10" s="31"/>
      <c r="L10" s="55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hidden="1" s="2" customFormat="1" ht="12" customHeight="1">
      <c r="A11" s="31"/>
      <c r="B11" s="37"/>
      <c r="C11" s="31"/>
      <c r="D11" s="142" t="s">
        <v>16</v>
      </c>
      <c r="E11" s="31"/>
      <c r="F11" s="133" t="s">
        <v>1</v>
      </c>
      <c r="G11" s="31"/>
      <c r="H11" s="31"/>
      <c r="I11" s="142" t="s">
        <v>17</v>
      </c>
      <c r="J11" s="133" t="s">
        <v>1</v>
      </c>
      <c r="K11" s="31"/>
      <c r="L11" s="55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hidden="1" s="2" customFormat="1" ht="12" customHeight="1">
      <c r="A12" s="31"/>
      <c r="B12" s="37"/>
      <c r="C12" s="31"/>
      <c r="D12" s="142" t="s">
        <v>18</v>
      </c>
      <c r="E12" s="31"/>
      <c r="F12" s="133" t="s">
        <v>19</v>
      </c>
      <c r="G12" s="31"/>
      <c r="H12" s="31"/>
      <c r="I12" s="142" t="s">
        <v>20</v>
      </c>
      <c r="J12" s="145" t="str">
        <f>'Rekapitulace stavby'!AN8</f>
        <v>26. 3. 2021</v>
      </c>
      <c r="K12" s="31"/>
      <c r="L12" s="55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hidden="1" s="2" customFormat="1" ht="10.8" customHeight="1">
      <c r="A13" s="31"/>
      <c r="B13" s="37"/>
      <c r="C13" s="31"/>
      <c r="D13" s="31"/>
      <c r="E13" s="31"/>
      <c r="F13" s="31"/>
      <c r="G13" s="31"/>
      <c r="H13" s="31"/>
      <c r="I13" s="31"/>
      <c r="J13" s="31"/>
      <c r="K13" s="31"/>
      <c r="L13" s="55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hidden="1" s="2" customFormat="1" ht="12" customHeight="1">
      <c r="A14" s="31"/>
      <c r="B14" s="37"/>
      <c r="C14" s="31"/>
      <c r="D14" s="142" t="s">
        <v>22</v>
      </c>
      <c r="E14" s="31"/>
      <c r="F14" s="31"/>
      <c r="G14" s="31"/>
      <c r="H14" s="31"/>
      <c r="I14" s="142" t="s">
        <v>23</v>
      </c>
      <c r="J14" s="133" t="s">
        <v>24</v>
      </c>
      <c r="K14" s="31"/>
      <c r="L14" s="55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hidden="1" s="2" customFormat="1" ht="18" customHeight="1">
      <c r="A15" s="31"/>
      <c r="B15" s="37"/>
      <c r="C15" s="31"/>
      <c r="D15" s="31"/>
      <c r="E15" s="133" t="s">
        <v>25</v>
      </c>
      <c r="F15" s="31"/>
      <c r="G15" s="31"/>
      <c r="H15" s="31"/>
      <c r="I15" s="142" t="s">
        <v>26</v>
      </c>
      <c r="J15" s="133" t="s">
        <v>1</v>
      </c>
      <c r="K15" s="31"/>
      <c r="L15" s="55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hidden="1" s="2" customFormat="1" ht="6.96" customHeight="1">
      <c r="A16" s="31"/>
      <c r="B16" s="37"/>
      <c r="C16" s="31"/>
      <c r="D16" s="31"/>
      <c r="E16" s="31"/>
      <c r="F16" s="31"/>
      <c r="G16" s="31"/>
      <c r="H16" s="31"/>
      <c r="I16" s="31"/>
      <c r="J16" s="31"/>
      <c r="K16" s="31"/>
      <c r="L16" s="55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hidden="1" s="2" customFormat="1" ht="12" customHeight="1">
      <c r="A17" s="31"/>
      <c r="B17" s="37"/>
      <c r="C17" s="31"/>
      <c r="D17" s="142" t="s">
        <v>27</v>
      </c>
      <c r="E17" s="31"/>
      <c r="F17" s="31"/>
      <c r="G17" s="31"/>
      <c r="H17" s="31"/>
      <c r="I17" s="142" t="s">
        <v>23</v>
      </c>
      <c r="J17" s="133" t="s">
        <v>1</v>
      </c>
      <c r="K17" s="31"/>
      <c r="L17" s="55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hidden="1" s="2" customFormat="1" ht="18" customHeight="1">
      <c r="A18" s="31"/>
      <c r="B18" s="37"/>
      <c r="C18" s="31"/>
      <c r="D18" s="31"/>
      <c r="E18" s="133" t="s">
        <v>28</v>
      </c>
      <c r="F18" s="31"/>
      <c r="G18" s="31"/>
      <c r="H18" s="31"/>
      <c r="I18" s="142" t="s">
        <v>26</v>
      </c>
      <c r="J18" s="133" t="s">
        <v>1</v>
      </c>
      <c r="K18" s="31"/>
      <c r="L18" s="55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hidden="1" s="2" customFormat="1" ht="6.96" customHeight="1">
      <c r="A19" s="31"/>
      <c r="B19" s="37"/>
      <c r="C19" s="31"/>
      <c r="D19" s="31"/>
      <c r="E19" s="31"/>
      <c r="F19" s="31"/>
      <c r="G19" s="31"/>
      <c r="H19" s="31"/>
      <c r="I19" s="31"/>
      <c r="J19" s="31"/>
      <c r="K19" s="31"/>
      <c r="L19" s="55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hidden="1" s="2" customFormat="1" ht="12" customHeight="1">
      <c r="A20" s="31"/>
      <c r="B20" s="37"/>
      <c r="C20" s="31"/>
      <c r="D20" s="142" t="s">
        <v>29</v>
      </c>
      <c r="E20" s="31"/>
      <c r="F20" s="31"/>
      <c r="G20" s="31"/>
      <c r="H20" s="31"/>
      <c r="I20" s="142" t="s">
        <v>23</v>
      </c>
      <c r="J20" s="133" t="s">
        <v>30</v>
      </c>
      <c r="K20" s="31"/>
      <c r="L20" s="55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hidden="1" s="2" customFormat="1" ht="18" customHeight="1">
      <c r="A21" s="31"/>
      <c r="B21" s="37"/>
      <c r="C21" s="31"/>
      <c r="D21" s="31"/>
      <c r="E21" s="133" t="s">
        <v>31</v>
      </c>
      <c r="F21" s="31"/>
      <c r="G21" s="31"/>
      <c r="H21" s="31"/>
      <c r="I21" s="142" t="s">
        <v>26</v>
      </c>
      <c r="J21" s="133" t="s">
        <v>1</v>
      </c>
      <c r="K21" s="31"/>
      <c r="L21" s="55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hidden="1" s="2" customFormat="1" ht="6.96" customHeight="1">
      <c r="A22" s="31"/>
      <c r="B22" s="37"/>
      <c r="C22" s="31"/>
      <c r="D22" s="31"/>
      <c r="E22" s="31"/>
      <c r="F22" s="31"/>
      <c r="G22" s="31"/>
      <c r="H22" s="31"/>
      <c r="I22" s="31"/>
      <c r="J22" s="31"/>
      <c r="K22" s="31"/>
      <c r="L22" s="55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hidden="1" s="2" customFormat="1" ht="12" customHeight="1">
      <c r="A23" s="31"/>
      <c r="B23" s="37"/>
      <c r="C23" s="31"/>
      <c r="D23" s="142" t="s">
        <v>33</v>
      </c>
      <c r="E23" s="31"/>
      <c r="F23" s="31"/>
      <c r="G23" s="31"/>
      <c r="H23" s="31"/>
      <c r="I23" s="142" t="s">
        <v>23</v>
      </c>
      <c r="J23" s="133" t="s">
        <v>34</v>
      </c>
      <c r="K23" s="31"/>
      <c r="L23" s="55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hidden="1" s="2" customFormat="1" ht="18" customHeight="1">
      <c r="A24" s="31"/>
      <c r="B24" s="37"/>
      <c r="C24" s="31"/>
      <c r="D24" s="31"/>
      <c r="E24" s="133" t="s">
        <v>35</v>
      </c>
      <c r="F24" s="31"/>
      <c r="G24" s="31"/>
      <c r="H24" s="31"/>
      <c r="I24" s="142" t="s">
        <v>26</v>
      </c>
      <c r="J24" s="133" t="s">
        <v>1</v>
      </c>
      <c r="K24" s="31"/>
      <c r="L24" s="55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hidden="1" s="2" customFormat="1" ht="6.96" customHeight="1">
      <c r="A25" s="31"/>
      <c r="B25" s="37"/>
      <c r="C25" s="31"/>
      <c r="D25" s="31"/>
      <c r="E25" s="31"/>
      <c r="F25" s="31"/>
      <c r="G25" s="31"/>
      <c r="H25" s="31"/>
      <c r="I25" s="31"/>
      <c r="J25" s="31"/>
      <c r="K25" s="31"/>
      <c r="L25" s="55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hidden="1" s="2" customFormat="1" ht="12" customHeight="1">
      <c r="A26" s="31"/>
      <c r="B26" s="37"/>
      <c r="C26" s="31"/>
      <c r="D26" s="142" t="s">
        <v>36</v>
      </c>
      <c r="E26" s="31"/>
      <c r="F26" s="31"/>
      <c r="G26" s="31"/>
      <c r="H26" s="31"/>
      <c r="I26" s="31"/>
      <c r="J26" s="31"/>
      <c r="K26" s="31"/>
      <c r="L26" s="55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hidden="1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hidden="1" s="2" customFormat="1" ht="6.96" customHeight="1">
      <c r="A28" s="31"/>
      <c r="B28" s="37"/>
      <c r="C28" s="31"/>
      <c r="D28" s="31"/>
      <c r="E28" s="31"/>
      <c r="F28" s="31"/>
      <c r="G28" s="31"/>
      <c r="H28" s="31"/>
      <c r="I28" s="31"/>
      <c r="J28" s="31"/>
      <c r="K28" s="31"/>
      <c r="L28" s="55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hidden="1" s="2" customFormat="1" ht="6.96" customHeight="1">
      <c r="A29" s="31"/>
      <c r="B29" s="37"/>
      <c r="C29" s="31"/>
      <c r="D29" s="150"/>
      <c r="E29" s="150"/>
      <c r="F29" s="150"/>
      <c r="G29" s="150"/>
      <c r="H29" s="150"/>
      <c r="I29" s="150"/>
      <c r="J29" s="150"/>
      <c r="K29" s="150"/>
      <c r="L29" s="55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hidden="1" s="2" customFormat="1" ht="25.44" customHeight="1">
      <c r="A30" s="31"/>
      <c r="B30" s="37"/>
      <c r="C30" s="31"/>
      <c r="D30" s="151" t="s">
        <v>38</v>
      </c>
      <c r="E30" s="31"/>
      <c r="F30" s="31"/>
      <c r="G30" s="31"/>
      <c r="H30" s="31"/>
      <c r="I30" s="31"/>
      <c r="J30" s="152">
        <f>ROUND(J117, 2)</f>
        <v>2382800</v>
      </c>
      <c r="K30" s="31"/>
      <c r="L30" s="55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hidden="1" s="2" customFormat="1" ht="6.96" customHeight="1">
      <c r="A31" s="31"/>
      <c r="B31" s="37"/>
      <c r="C31" s="31"/>
      <c r="D31" s="150"/>
      <c r="E31" s="150"/>
      <c r="F31" s="150"/>
      <c r="G31" s="150"/>
      <c r="H31" s="150"/>
      <c r="I31" s="150"/>
      <c r="J31" s="150"/>
      <c r="K31" s="150"/>
      <c r="L31" s="55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hidden="1" s="2" customFormat="1" ht="14.4" customHeight="1">
      <c r="A32" s="31"/>
      <c r="B32" s="37"/>
      <c r="C32" s="31"/>
      <c r="D32" s="31"/>
      <c r="E32" s="31"/>
      <c r="F32" s="153" t="s">
        <v>40</v>
      </c>
      <c r="G32" s="31"/>
      <c r="H32" s="31"/>
      <c r="I32" s="153" t="s">
        <v>39</v>
      </c>
      <c r="J32" s="153" t="s">
        <v>41</v>
      </c>
      <c r="K32" s="31"/>
      <c r="L32" s="55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hidden="1" s="2" customFormat="1" ht="14.4" customHeight="1">
      <c r="A33" s="31"/>
      <c r="B33" s="37"/>
      <c r="C33" s="31"/>
      <c r="D33" s="154" t="s">
        <v>42</v>
      </c>
      <c r="E33" s="142" t="s">
        <v>43</v>
      </c>
      <c r="F33" s="155">
        <f>ROUND((SUM(BE117:BE129)),  2)</f>
        <v>2382800</v>
      </c>
      <c r="G33" s="31"/>
      <c r="H33" s="31"/>
      <c r="I33" s="156">
        <v>0.20999999999999999</v>
      </c>
      <c r="J33" s="155">
        <f>ROUND(((SUM(BE117:BE129))*I33),  2)</f>
        <v>500388</v>
      </c>
      <c r="K33" s="31"/>
      <c r="L33" s="55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hidden="1" s="2" customFormat="1" ht="14.4" customHeight="1">
      <c r="A34" s="31"/>
      <c r="B34" s="37"/>
      <c r="C34" s="31"/>
      <c r="D34" s="31"/>
      <c r="E34" s="142" t="s">
        <v>44</v>
      </c>
      <c r="F34" s="155">
        <f>ROUND((SUM(BF117:BF129)),  2)</f>
        <v>0</v>
      </c>
      <c r="G34" s="31"/>
      <c r="H34" s="31"/>
      <c r="I34" s="156">
        <v>0.14999999999999999</v>
      </c>
      <c r="J34" s="155">
        <f>ROUND(((SUM(BF117:BF129))*I34),  2)</f>
        <v>0</v>
      </c>
      <c r="K34" s="31"/>
      <c r="L34" s="55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hidden="1" s="2" customFormat="1" ht="14.4" customHeight="1">
      <c r="A35" s="31"/>
      <c r="B35" s="37"/>
      <c r="C35" s="31"/>
      <c r="D35" s="31"/>
      <c r="E35" s="142" t="s">
        <v>45</v>
      </c>
      <c r="F35" s="155">
        <f>ROUND((SUM(BG117:BG129)),  2)</f>
        <v>0</v>
      </c>
      <c r="G35" s="31"/>
      <c r="H35" s="31"/>
      <c r="I35" s="156">
        <v>0.20999999999999999</v>
      </c>
      <c r="J35" s="155">
        <f>0</f>
        <v>0</v>
      </c>
      <c r="K35" s="31"/>
      <c r="L35" s="55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hidden="1" s="2" customFormat="1" ht="14.4" customHeight="1">
      <c r="A36" s="31"/>
      <c r="B36" s="37"/>
      <c r="C36" s="31"/>
      <c r="D36" s="31"/>
      <c r="E36" s="142" t="s">
        <v>46</v>
      </c>
      <c r="F36" s="155">
        <f>ROUND((SUM(BH117:BH129)),  2)</f>
        <v>0</v>
      </c>
      <c r="G36" s="31"/>
      <c r="H36" s="31"/>
      <c r="I36" s="156">
        <v>0.14999999999999999</v>
      </c>
      <c r="J36" s="155">
        <f>0</f>
        <v>0</v>
      </c>
      <c r="K36" s="31"/>
      <c r="L36" s="55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hidden="1" s="2" customFormat="1" ht="14.4" customHeight="1">
      <c r="A37" s="31"/>
      <c r="B37" s="37"/>
      <c r="C37" s="31"/>
      <c r="D37" s="31"/>
      <c r="E37" s="142" t="s">
        <v>47</v>
      </c>
      <c r="F37" s="155">
        <f>ROUND((SUM(BI117:BI129)),  2)</f>
        <v>0</v>
      </c>
      <c r="G37" s="31"/>
      <c r="H37" s="31"/>
      <c r="I37" s="156">
        <v>0</v>
      </c>
      <c r="J37" s="155">
        <f>0</f>
        <v>0</v>
      </c>
      <c r="K37" s="31"/>
      <c r="L37" s="55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hidden="1" s="2" customFormat="1" ht="6.96" customHeight="1">
      <c r="A38" s="31"/>
      <c r="B38" s="37"/>
      <c r="C38" s="31"/>
      <c r="D38" s="31"/>
      <c r="E38" s="31"/>
      <c r="F38" s="31"/>
      <c r="G38" s="31"/>
      <c r="H38" s="31"/>
      <c r="I38" s="31"/>
      <c r="J38" s="31"/>
      <c r="K38" s="31"/>
      <c r="L38" s="55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hidden="1" s="2" customFormat="1" ht="25.44" customHeight="1">
      <c r="A39" s="31"/>
      <c r="B39" s="37"/>
      <c r="C39" s="157"/>
      <c r="D39" s="158" t="s">
        <v>48</v>
      </c>
      <c r="E39" s="159"/>
      <c r="F39" s="159"/>
      <c r="G39" s="160" t="s">
        <v>49</v>
      </c>
      <c r="H39" s="161" t="s">
        <v>50</v>
      </c>
      <c r="I39" s="159"/>
      <c r="J39" s="162">
        <f>SUM(J30:J37)</f>
        <v>2883188</v>
      </c>
      <c r="K39" s="163"/>
      <c r="L39" s="55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hidden="1" s="2" customFormat="1" ht="14.4" customHeight="1">
      <c r="A40" s="31"/>
      <c r="B40" s="37"/>
      <c r="C40" s="31"/>
      <c r="D40" s="31"/>
      <c r="E40" s="31"/>
      <c r="F40" s="31"/>
      <c r="G40" s="31"/>
      <c r="H40" s="31"/>
      <c r="I40" s="31"/>
      <c r="J40" s="31"/>
      <c r="K40" s="31"/>
      <c r="L40" s="55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hidden="1" s="1" customFormat="1" ht="14.4" customHeight="1">
      <c r="B41" s="19"/>
      <c r="L41" s="19"/>
    </row>
    <row r="42" hidden="1" s="1" customFormat="1" ht="14.4" customHeight="1">
      <c r="B42" s="19"/>
      <c r="L42" s="19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55"/>
      <c r="D50" s="164" t="s">
        <v>51</v>
      </c>
      <c r="E50" s="165"/>
      <c r="F50" s="165"/>
      <c r="G50" s="164" t="s">
        <v>52</v>
      </c>
      <c r="H50" s="165"/>
      <c r="I50" s="165"/>
      <c r="J50" s="165"/>
      <c r="K50" s="165"/>
      <c r="L50" s="55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1"/>
      <c r="B61" s="37"/>
      <c r="C61" s="31"/>
      <c r="D61" s="166" t="s">
        <v>53</v>
      </c>
      <c r="E61" s="167"/>
      <c r="F61" s="168" t="s">
        <v>54</v>
      </c>
      <c r="G61" s="166" t="s">
        <v>53</v>
      </c>
      <c r="H61" s="167"/>
      <c r="I61" s="167"/>
      <c r="J61" s="169" t="s">
        <v>54</v>
      </c>
      <c r="K61" s="167"/>
      <c r="L61" s="55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1"/>
      <c r="B65" s="37"/>
      <c r="C65" s="31"/>
      <c r="D65" s="164" t="s">
        <v>55</v>
      </c>
      <c r="E65" s="170"/>
      <c r="F65" s="170"/>
      <c r="G65" s="164" t="s">
        <v>56</v>
      </c>
      <c r="H65" s="170"/>
      <c r="I65" s="170"/>
      <c r="J65" s="170"/>
      <c r="K65" s="170"/>
      <c r="L65" s="55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1"/>
      <c r="B76" s="37"/>
      <c r="C76" s="31"/>
      <c r="D76" s="166" t="s">
        <v>53</v>
      </c>
      <c r="E76" s="167"/>
      <c r="F76" s="168" t="s">
        <v>54</v>
      </c>
      <c r="G76" s="166" t="s">
        <v>53</v>
      </c>
      <c r="H76" s="167"/>
      <c r="I76" s="167"/>
      <c r="J76" s="169" t="s">
        <v>54</v>
      </c>
      <c r="K76" s="167"/>
      <c r="L76" s="55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hidden="1" s="2" customFormat="1" ht="14.4" customHeight="1">
      <c r="A77" s="31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55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78" hidden="1"/>
    <row r="79" hidden="1"/>
    <row r="80" hidden="1"/>
    <row r="81" s="2" customFormat="1" ht="6.96" customHeight="1">
      <c r="A81" s="31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55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="2" customFormat="1" ht="24.96" customHeight="1">
      <c r="A82" s="31"/>
      <c r="B82" s="32"/>
      <c r="C82" s="22" t="s">
        <v>166</v>
      </c>
      <c r="D82" s="33"/>
      <c r="E82" s="33"/>
      <c r="F82" s="33"/>
      <c r="G82" s="33"/>
      <c r="H82" s="33"/>
      <c r="I82" s="33"/>
      <c r="J82" s="33"/>
      <c r="K82" s="33"/>
      <c r="L82" s="55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="2" customFormat="1" ht="6.96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5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="2" customFormat="1" ht="12" customHeight="1">
      <c r="A84" s="31"/>
      <c r="B84" s="32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55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="2" customFormat="1" ht="16.5" customHeight="1">
      <c r="A85" s="31"/>
      <c r="B85" s="32"/>
      <c r="C85" s="33"/>
      <c r="D85" s="33"/>
      <c r="E85" s="175" t="str">
        <f>E7</f>
        <v>Nový objekt tělocvičny, základní školy Roztoky - Žalov</v>
      </c>
      <c r="F85" s="28"/>
      <c r="G85" s="28"/>
      <c r="H85" s="28"/>
      <c r="I85" s="33"/>
      <c r="J85" s="33"/>
      <c r="K85" s="33"/>
      <c r="L85" s="55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="2" customFormat="1" ht="12" customHeight="1">
      <c r="A86" s="31"/>
      <c r="B86" s="32"/>
      <c r="C86" s="28" t="s">
        <v>164</v>
      </c>
      <c r="D86" s="33"/>
      <c r="E86" s="33"/>
      <c r="F86" s="33"/>
      <c r="G86" s="33"/>
      <c r="H86" s="33"/>
      <c r="I86" s="33"/>
      <c r="J86" s="33"/>
      <c r="K86" s="33"/>
      <c r="L86" s="55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="2" customFormat="1" ht="16.5" customHeight="1">
      <c r="A87" s="31"/>
      <c r="B87" s="32"/>
      <c r="C87" s="33"/>
      <c r="D87" s="33"/>
      <c r="E87" s="68" t="str">
        <f>E9</f>
        <v>D.1.4d - SIL</v>
      </c>
      <c r="F87" s="33"/>
      <c r="G87" s="33"/>
      <c r="H87" s="33"/>
      <c r="I87" s="33"/>
      <c r="J87" s="33"/>
      <c r="K87" s="33"/>
      <c r="L87" s="55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="2" customFormat="1" ht="6.96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55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="2" customFormat="1" ht="12" customHeight="1">
      <c r="A89" s="31"/>
      <c r="B89" s="32"/>
      <c r="C89" s="28" t="s">
        <v>18</v>
      </c>
      <c r="D89" s="33"/>
      <c r="E89" s="33"/>
      <c r="F89" s="25" t="str">
        <f>F12</f>
        <v>parc.č. 2990/9, 2994/2, k.ú. Žalov</v>
      </c>
      <c r="G89" s="33"/>
      <c r="H89" s="33"/>
      <c r="I89" s="28" t="s">
        <v>20</v>
      </c>
      <c r="J89" s="71" t="str">
        <f>IF(J12="","",J12)</f>
        <v>26. 3. 2021</v>
      </c>
      <c r="K89" s="33"/>
      <c r="L89" s="55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="2" customFormat="1" ht="6.96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55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="2" customFormat="1" ht="40.05" customHeight="1">
      <c r="A91" s="31"/>
      <c r="B91" s="32"/>
      <c r="C91" s="28" t="s">
        <v>22</v>
      </c>
      <c r="D91" s="33"/>
      <c r="E91" s="33"/>
      <c r="F91" s="25" t="str">
        <f>E15</f>
        <v>Město Roztoky, nám. 5 května 2, Roztoky</v>
      </c>
      <c r="G91" s="33"/>
      <c r="H91" s="33"/>
      <c r="I91" s="28" t="s">
        <v>29</v>
      </c>
      <c r="J91" s="29" t="str">
        <f>E21</f>
        <v>B.B.D. s.r.o., Rokycanova 30, 130 00, Praha 3</v>
      </c>
      <c r="K91" s="33"/>
      <c r="L91" s="55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="2" customFormat="1" ht="40.05" customHeight="1">
      <c r="A92" s="31"/>
      <c r="B92" s="32"/>
      <c r="C92" s="28" t="s">
        <v>27</v>
      </c>
      <c r="D92" s="33"/>
      <c r="E92" s="33"/>
      <c r="F92" s="25" t="str">
        <f>IF(E18="","",E18)</f>
        <v>bude vybrán</v>
      </c>
      <c r="G92" s="33"/>
      <c r="H92" s="33"/>
      <c r="I92" s="28" t="s">
        <v>33</v>
      </c>
      <c r="J92" s="29" t="str">
        <f>E24</f>
        <v>NASTA GROUP s.r.o., Za Sokolovnou 92, Zdiby</v>
      </c>
      <c r="K92" s="33"/>
      <c r="L92" s="55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="2" customFormat="1" ht="10.32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55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="2" customFormat="1" ht="29.28" customHeight="1">
      <c r="A94" s="31"/>
      <c r="B94" s="32"/>
      <c r="C94" s="176" t="s">
        <v>167</v>
      </c>
      <c r="D94" s="177"/>
      <c r="E94" s="177"/>
      <c r="F94" s="177"/>
      <c r="G94" s="177"/>
      <c r="H94" s="177"/>
      <c r="I94" s="177"/>
      <c r="J94" s="178" t="s">
        <v>168</v>
      </c>
      <c r="K94" s="177"/>
      <c r="L94" s="55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="2" customFormat="1" ht="10.32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55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="2" customFormat="1" ht="22.8" customHeight="1">
      <c r="A96" s="31"/>
      <c r="B96" s="32"/>
      <c r="C96" s="179" t="s">
        <v>169</v>
      </c>
      <c r="D96" s="33"/>
      <c r="E96" s="33"/>
      <c r="F96" s="33"/>
      <c r="G96" s="33"/>
      <c r="H96" s="33"/>
      <c r="I96" s="33"/>
      <c r="J96" s="102">
        <f>J117</f>
        <v>2382800</v>
      </c>
      <c r="K96" s="33"/>
      <c r="L96" s="55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170</v>
      </c>
    </row>
    <row r="97" s="9" customFormat="1" ht="24.96" customHeight="1">
      <c r="A97" s="9"/>
      <c r="B97" s="180"/>
      <c r="C97" s="181"/>
      <c r="D97" s="182" t="s">
        <v>2054</v>
      </c>
      <c r="E97" s="183"/>
      <c r="F97" s="183"/>
      <c r="G97" s="183"/>
      <c r="H97" s="183"/>
      <c r="I97" s="183"/>
      <c r="J97" s="184">
        <f>J118</f>
        <v>2382800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1"/>
      <c r="B98" s="32"/>
      <c r="C98" s="33"/>
      <c r="D98" s="33"/>
      <c r="E98" s="33"/>
      <c r="F98" s="33"/>
      <c r="G98" s="33"/>
      <c r="H98" s="33"/>
      <c r="I98" s="33"/>
      <c r="J98" s="33"/>
      <c r="K98" s="33"/>
      <c r="L98" s="55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</row>
    <row r="99" s="2" customFormat="1" ht="6.96" customHeight="1">
      <c r="A99" s="31"/>
      <c r="B99" s="58"/>
      <c r="C99" s="59"/>
      <c r="D99" s="59"/>
      <c r="E99" s="59"/>
      <c r="F99" s="59"/>
      <c r="G99" s="59"/>
      <c r="H99" s="59"/>
      <c r="I99" s="59"/>
      <c r="J99" s="59"/>
      <c r="K99" s="59"/>
      <c r="L99" s="55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3" s="2" customFormat="1" ht="6.96" customHeight="1">
      <c r="A103" s="31"/>
      <c r="B103" s="60"/>
      <c r="C103" s="61"/>
      <c r="D103" s="61"/>
      <c r="E103" s="61"/>
      <c r="F103" s="61"/>
      <c r="G103" s="61"/>
      <c r="H103" s="61"/>
      <c r="I103" s="61"/>
      <c r="J103" s="61"/>
      <c r="K103" s="61"/>
      <c r="L103" s="55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="2" customFormat="1" ht="24.96" customHeight="1">
      <c r="A104" s="31"/>
      <c r="B104" s="32"/>
      <c r="C104" s="22" t="s">
        <v>172</v>
      </c>
      <c r="D104" s="33"/>
      <c r="E104" s="33"/>
      <c r="F104" s="33"/>
      <c r="G104" s="33"/>
      <c r="H104" s="33"/>
      <c r="I104" s="33"/>
      <c r="J104" s="33"/>
      <c r="K104" s="33"/>
      <c r="L104" s="55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="2" customFormat="1" ht="6.96" customHeight="1">
      <c r="A105" s="31"/>
      <c r="B105" s="32"/>
      <c r="C105" s="33"/>
      <c r="D105" s="33"/>
      <c r="E105" s="33"/>
      <c r="F105" s="33"/>
      <c r="G105" s="33"/>
      <c r="H105" s="33"/>
      <c r="I105" s="33"/>
      <c r="J105" s="33"/>
      <c r="K105" s="33"/>
      <c r="L105" s="55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="2" customFormat="1" ht="12" customHeight="1">
      <c r="A106" s="31"/>
      <c r="B106" s="32"/>
      <c r="C106" s="28" t="s">
        <v>14</v>
      </c>
      <c r="D106" s="33"/>
      <c r="E106" s="33"/>
      <c r="F106" s="33"/>
      <c r="G106" s="33"/>
      <c r="H106" s="33"/>
      <c r="I106" s="33"/>
      <c r="J106" s="33"/>
      <c r="K106" s="33"/>
      <c r="L106" s="55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="2" customFormat="1" ht="16.5" customHeight="1">
      <c r="A107" s="31"/>
      <c r="B107" s="32"/>
      <c r="C107" s="33"/>
      <c r="D107" s="33"/>
      <c r="E107" s="175" t="str">
        <f>E7</f>
        <v>Nový objekt tělocvičny, základní školy Roztoky - Žalov</v>
      </c>
      <c r="F107" s="28"/>
      <c r="G107" s="28"/>
      <c r="H107" s="28"/>
      <c r="I107" s="33"/>
      <c r="J107" s="33"/>
      <c r="K107" s="33"/>
      <c r="L107" s="55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="2" customFormat="1" ht="12" customHeight="1">
      <c r="A108" s="31"/>
      <c r="B108" s="32"/>
      <c r="C108" s="28" t="s">
        <v>164</v>
      </c>
      <c r="D108" s="33"/>
      <c r="E108" s="33"/>
      <c r="F108" s="33"/>
      <c r="G108" s="33"/>
      <c r="H108" s="33"/>
      <c r="I108" s="33"/>
      <c r="J108" s="33"/>
      <c r="K108" s="33"/>
      <c r="L108" s="55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="2" customFormat="1" ht="16.5" customHeight="1">
      <c r="A109" s="31"/>
      <c r="B109" s="32"/>
      <c r="C109" s="33"/>
      <c r="D109" s="33"/>
      <c r="E109" s="68" t="str">
        <f>E9</f>
        <v>D.1.4d - SIL</v>
      </c>
      <c r="F109" s="33"/>
      <c r="G109" s="33"/>
      <c r="H109" s="33"/>
      <c r="I109" s="33"/>
      <c r="J109" s="33"/>
      <c r="K109" s="33"/>
      <c r="L109" s="55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="2" customFormat="1" ht="6.96" customHeight="1">
      <c r="A110" s="31"/>
      <c r="B110" s="32"/>
      <c r="C110" s="33"/>
      <c r="D110" s="33"/>
      <c r="E110" s="33"/>
      <c r="F110" s="33"/>
      <c r="G110" s="33"/>
      <c r="H110" s="33"/>
      <c r="I110" s="33"/>
      <c r="J110" s="33"/>
      <c r="K110" s="33"/>
      <c r="L110" s="55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="2" customFormat="1" ht="12" customHeight="1">
      <c r="A111" s="31"/>
      <c r="B111" s="32"/>
      <c r="C111" s="28" t="s">
        <v>18</v>
      </c>
      <c r="D111" s="33"/>
      <c r="E111" s="33"/>
      <c r="F111" s="25" t="str">
        <f>F12</f>
        <v>parc.č. 2990/9, 2994/2, k.ú. Žalov</v>
      </c>
      <c r="G111" s="33"/>
      <c r="H111" s="33"/>
      <c r="I111" s="28" t="s">
        <v>20</v>
      </c>
      <c r="J111" s="71" t="str">
        <f>IF(J12="","",J12)</f>
        <v>26. 3. 2021</v>
      </c>
      <c r="K111" s="33"/>
      <c r="L111" s="55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="2" customFormat="1" ht="6.96" customHeight="1">
      <c r="A112" s="31"/>
      <c r="B112" s="32"/>
      <c r="C112" s="33"/>
      <c r="D112" s="33"/>
      <c r="E112" s="33"/>
      <c r="F112" s="33"/>
      <c r="G112" s="33"/>
      <c r="H112" s="33"/>
      <c r="I112" s="33"/>
      <c r="J112" s="33"/>
      <c r="K112" s="33"/>
      <c r="L112" s="55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="2" customFormat="1" ht="40.05" customHeight="1">
      <c r="A113" s="31"/>
      <c r="B113" s="32"/>
      <c r="C113" s="28" t="s">
        <v>22</v>
      </c>
      <c r="D113" s="33"/>
      <c r="E113" s="33"/>
      <c r="F113" s="25" t="str">
        <f>E15</f>
        <v>Město Roztoky, nám. 5 května 2, Roztoky</v>
      </c>
      <c r="G113" s="33"/>
      <c r="H113" s="33"/>
      <c r="I113" s="28" t="s">
        <v>29</v>
      </c>
      <c r="J113" s="29" t="str">
        <f>E21</f>
        <v>B.B.D. s.r.o., Rokycanova 30, 130 00, Praha 3</v>
      </c>
      <c r="K113" s="33"/>
      <c r="L113" s="55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="2" customFormat="1" ht="40.05" customHeight="1">
      <c r="A114" s="31"/>
      <c r="B114" s="32"/>
      <c r="C114" s="28" t="s">
        <v>27</v>
      </c>
      <c r="D114" s="33"/>
      <c r="E114" s="33"/>
      <c r="F114" s="25" t="str">
        <f>IF(E18="","",E18)</f>
        <v>bude vybrán</v>
      </c>
      <c r="G114" s="33"/>
      <c r="H114" s="33"/>
      <c r="I114" s="28" t="s">
        <v>33</v>
      </c>
      <c r="J114" s="29" t="str">
        <f>E24</f>
        <v>NASTA GROUP s.r.o., Za Sokolovnou 92, Zdiby</v>
      </c>
      <c r="K114" s="33"/>
      <c r="L114" s="55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="2" customFormat="1" ht="10.32" customHeight="1">
      <c r="A115" s="31"/>
      <c r="B115" s="32"/>
      <c r="C115" s="33"/>
      <c r="D115" s="33"/>
      <c r="E115" s="33"/>
      <c r="F115" s="33"/>
      <c r="G115" s="33"/>
      <c r="H115" s="33"/>
      <c r="I115" s="33"/>
      <c r="J115" s="33"/>
      <c r="K115" s="33"/>
      <c r="L115" s="55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="10" customFormat="1" ht="29.28" customHeight="1">
      <c r="A116" s="186"/>
      <c r="B116" s="187"/>
      <c r="C116" s="188" t="s">
        <v>173</v>
      </c>
      <c r="D116" s="189" t="s">
        <v>63</v>
      </c>
      <c r="E116" s="189" t="s">
        <v>59</v>
      </c>
      <c r="F116" s="189" t="s">
        <v>60</v>
      </c>
      <c r="G116" s="189" t="s">
        <v>174</v>
      </c>
      <c r="H116" s="189" t="s">
        <v>175</v>
      </c>
      <c r="I116" s="189" t="s">
        <v>176</v>
      </c>
      <c r="J116" s="190" t="s">
        <v>168</v>
      </c>
      <c r="K116" s="191" t="s">
        <v>177</v>
      </c>
      <c r="L116" s="192"/>
      <c r="M116" s="92" t="s">
        <v>1</v>
      </c>
      <c r="N116" s="93" t="s">
        <v>42</v>
      </c>
      <c r="O116" s="93" t="s">
        <v>178</v>
      </c>
      <c r="P116" s="93" t="s">
        <v>179</v>
      </c>
      <c r="Q116" s="93" t="s">
        <v>180</v>
      </c>
      <c r="R116" s="93" t="s">
        <v>181</v>
      </c>
      <c r="S116" s="93" t="s">
        <v>182</v>
      </c>
      <c r="T116" s="94" t="s">
        <v>183</v>
      </c>
      <c r="U116" s="186"/>
      <c r="V116" s="186"/>
      <c r="W116" s="186"/>
      <c r="X116" s="186"/>
      <c r="Y116" s="186"/>
      <c r="Z116" s="186"/>
      <c r="AA116" s="186"/>
      <c r="AB116" s="186"/>
      <c r="AC116" s="186"/>
      <c r="AD116" s="186"/>
      <c r="AE116" s="186"/>
    </row>
    <row r="117" s="2" customFormat="1" ht="22.8" customHeight="1">
      <c r="A117" s="31"/>
      <c r="B117" s="32"/>
      <c r="C117" s="99" t="s">
        <v>184</v>
      </c>
      <c r="D117" s="33"/>
      <c r="E117" s="33"/>
      <c r="F117" s="33"/>
      <c r="G117" s="33"/>
      <c r="H117" s="33"/>
      <c r="I117" s="33"/>
      <c r="J117" s="193">
        <f>BK117</f>
        <v>2382800</v>
      </c>
      <c r="K117" s="33"/>
      <c r="L117" s="37"/>
      <c r="M117" s="95"/>
      <c r="N117" s="194"/>
      <c r="O117" s="96"/>
      <c r="P117" s="195">
        <f>P118</f>
        <v>0</v>
      </c>
      <c r="Q117" s="96"/>
      <c r="R117" s="195">
        <f>R118</f>
        <v>0</v>
      </c>
      <c r="S117" s="96"/>
      <c r="T117" s="196">
        <f>T118</f>
        <v>0</v>
      </c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T117" s="16" t="s">
        <v>77</v>
      </c>
      <c r="AU117" s="16" t="s">
        <v>170</v>
      </c>
      <c r="BK117" s="197">
        <f>BK118</f>
        <v>2382800</v>
      </c>
    </row>
    <row r="118" s="11" customFormat="1" ht="25.92" customHeight="1">
      <c r="A118" s="11"/>
      <c r="B118" s="198"/>
      <c r="C118" s="199"/>
      <c r="D118" s="200" t="s">
        <v>77</v>
      </c>
      <c r="E118" s="201" t="s">
        <v>140</v>
      </c>
      <c r="F118" s="201" t="s">
        <v>2055</v>
      </c>
      <c r="G118" s="199"/>
      <c r="H118" s="199"/>
      <c r="I118" s="199"/>
      <c r="J118" s="202">
        <f>BK118</f>
        <v>2382800</v>
      </c>
      <c r="K118" s="199"/>
      <c r="L118" s="203"/>
      <c r="M118" s="204"/>
      <c r="N118" s="205"/>
      <c r="O118" s="205"/>
      <c r="P118" s="206">
        <f>SUM(P119:P129)</f>
        <v>0</v>
      </c>
      <c r="Q118" s="205"/>
      <c r="R118" s="206">
        <f>SUM(R119:R129)</f>
        <v>0</v>
      </c>
      <c r="S118" s="205"/>
      <c r="T118" s="207">
        <f>SUM(T119:T129)</f>
        <v>0</v>
      </c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R118" s="208" t="s">
        <v>86</v>
      </c>
      <c r="AT118" s="209" t="s">
        <v>77</v>
      </c>
      <c r="AU118" s="209" t="s">
        <v>78</v>
      </c>
      <c r="AY118" s="208" t="s">
        <v>187</v>
      </c>
      <c r="BK118" s="210">
        <f>SUM(BK119:BK129)</f>
        <v>2382800</v>
      </c>
    </row>
    <row r="119" s="2" customFormat="1" ht="16.5" customHeight="1">
      <c r="A119" s="31"/>
      <c r="B119" s="32"/>
      <c r="C119" s="263" t="s">
        <v>86</v>
      </c>
      <c r="D119" s="263" t="s">
        <v>461</v>
      </c>
      <c r="E119" s="264" t="s">
        <v>2056</v>
      </c>
      <c r="F119" s="265" t="s">
        <v>2057</v>
      </c>
      <c r="G119" s="266" t="s">
        <v>422</v>
      </c>
      <c r="H119" s="267">
        <v>1</v>
      </c>
      <c r="I119" s="268">
        <v>944000</v>
      </c>
      <c r="J119" s="268">
        <f>ROUND(I119*H119,2)</f>
        <v>944000</v>
      </c>
      <c r="K119" s="269"/>
      <c r="L119" s="270"/>
      <c r="M119" s="271" t="s">
        <v>1</v>
      </c>
      <c r="N119" s="272" t="s">
        <v>43</v>
      </c>
      <c r="O119" s="220">
        <v>0</v>
      </c>
      <c r="P119" s="220">
        <f>O119*H119</f>
        <v>0</v>
      </c>
      <c r="Q119" s="220">
        <v>0</v>
      </c>
      <c r="R119" s="220">
        <f>Q119*H119</f>
        <v>0</v>
      </c>
      <c r="S119" s="220">
        <v>0</v>
      </c>
      <c r="T119" s="221">
        <f>S119*H119</f>
        <v>0</v>
      </c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R119" s="222" t="s">
        <v>332</v>
      </c>
      <c r="AT119" s="222" t="s">
        <v>461</v>
      </c>
      <c r="AU119" s="222" t="s">
        <v>86</v>
      </c>
      <c r="AY119" s="16" t="s">
        <v>187</v>
      </c>
      <c r="BE119" s="223">
        <f>IF(N119="základní",J119,0)</f>
        <v>944000</v>
      </c>
      <c r="BF119" s="223">
        <f>IF(N119="snížená",J119,0)</f>
        <v>0</v>
      </c>
      <c r="BG119" s="223">
        <f>IF(N119="zákl. přenesená",J119,0)</f>
        <v>0</v>
      </c>
      <c r="BH119" s="223">
        <f>IF(N119="sníž. přenesená",J119,0)</f>
        <v>0</v>
      </c>
      <c r="BI119" s="223">
        <f>IF(N119="nulová",J119,0)</f>
        <v>0</v>
      </c>
      <c r="BJ119" s="16" t="s">
        <v>86</v>
      </c>
      <c r="BK119" s="223">
        <f>ROUND(I119*H119,2)</f>
        <v>944000</v>
      </c>
      <c r="BL119" s="16" t="s">
        <v>204</v>
      </c>
      <c r="BM119" s="222" t="s">
        <v>88</v>
      </c>
    </row>
    <row r="120" s="2" customFormat="1" ht="16.5" customHeight="1">
      <c r="A120" s="31"/>
      <c r="B120" s="32"/>
      <c r="C120" s="211" t="s">
        <v>88</v>
      </c>
      <c r="D120" s="211" t="s">
        <v>188</v>
      </c>
      <c r="E120" s="212" t="s">
        <v>2058</v>
      </c>
      <c r="F120" s="213" t="s">
        <v>2059</v>
      </c>
      <c r="G120" s="214" t="s">
        <v>422</v>
      </c>
      <c r="H120" s="215">
        <v>1</v>
      </c>
      <c r="I120" s="216">
        <v>119000</v>
      </c>
      <c r="J120" s="216">
        <f>ROUND(I120*H120,2)</f>
        <v>119000</v>
      </c>
      <c r="K120" s="217"/>
      <c r="L120" s="37"/>
      <c r="M120" s="218" t="s">
        <v>1</v>
      </c>
      <c r="N120" s="219" t="s">
        <v>43</v>
      </c>
      <c r="O120" s="220">
        <v>0</v>
      </c>
      <c r="P120" s="220">
        <f>O120*H120</f>
        <v>0</v>
      </c>
      <c r="Q120" s="220">
        <v>0</v>
      </c>
      <c r="R120" s="220">
        <f>Q120*H120</f>
        <v>0</v>
      </c>
      <c r="S120" s="220">
        <v>0</v>
      </c>
      <c r="T120" s="221">
        <f>S120*H120</f>
        <v>0</v>
      </c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R120" s="222" t="s">
        <v>204</v>
      </c>
      <c r="AT120" s="222" t="s">
        <v>188</v>
      </c>
      <c r="AU120" s="222" t="s">
        <v>86</v>
      </c>
      <c r="AY120" s="16" t="s">
        <v>187</v>
      </c>
      <c r="BE120" s="223">
        <f>IF(N120="základní",J120,0)</f>
        <v>119000</v>
      </c>
      <c r="BF120" s="223">
        <f>IF(N120="snížená",J120,0)</f>
        <v>0</v>
      </c>
      <c r="BG120" s="223">
        <f>IF(N120="zákl. přenesená",J120,0)</f>
        <v>0</v>
      </c>
      <c r="BH120" s="223">
        <f>IF(N120="sníž. přenesená",J120,0)</f>
        <v>0</v>
      </c>
      <c r="BI120" s="223">
        <f>IF(N120="nulová",J120,0)</f>
        <v>0</v>
      </c>
      <c r="BJ120" s="16" t="s">
        <v>86</v>
      </c>
      <c r="BK120" s="223">
        <f>ROUND(I120*H120,2)</f>
        <v>119000</v>
      </c>
      <c r="BL120" s="16" t="s">
        <v>204</v>
      </c>
      <c r="BM120" s="222" t="s">
        <v>204</v>
      </c>
    </row>
    <row r="121" s="2" customFormat="1" ht="16.5" customHeight="1">
      <c r="A121" s="31"/>
      <c r="B121" s="32"/>
      <c r="C121" s="263" t="s">
        <v>199</v>
      </c>
      <c r="D121" s="263" t="s">
        <v>461</v>
      </c>
      <c r="E121" s="264" t="s">
        <v>2060</v>
      </c>
      <c r="F121" s="265" t="s">
        <v>2061</v>
      </c>
      <c r="G121" s="266" t="s">
        <v>422</v>
      </c>
      <c r="H121" s="267">
        <v>1</v>
      </c>
      <c r="I121" s="268">
        <v>480000</v>
      </c>
      <c r="J121" s="268">
        <f>ROUND(I121*H121,2)</f>
        <v>480000</v>
      </c>
      <c r="K121" s="269"/>
      <c r="L121" s="270"/>
      <c r="M121" s="271" t="s">
        <v>1</v>
      </c>
      <c r="N121" s="272" t="s">
        <v>43</v>
      </c>
      <c r="O121" s="220">
        <v>0</v>
      </c>
      <c r="P121" s="220">
        <f>O121*H121</f>
        <v>0</v>
      </c>
      <c r="Q121" s="220">
        <v>0</v>
      </c>
      <c r="R121" s="220">
        <f>Q121*H121</f>
        <v>0</v>
      </c>
      <c r="S121" s="220">
        <v>0</v>
      </c>
      <c r="T121" s="221">
        <f>S121*H121</f>
        <v>0</v>
      </c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R121" s="222" t="s">
        <v>332</v>
      </c>
      <c r="AT121" s="222" t="s">
        <v>461</v>
      </c>
      <c r="AU121" s="222" t="s">
        <v>86</v>
      </c>
      <c r="AY121" s="16" t="s">
        <v>187</v>
      </c>
      <c r="BE121" s="223">
        <f>IF(N121="základní",J121,0)</f>
        <v>480000</v>
      </c>
      <c r="BF121" s="223">
        <f>IF(N121="snížená",J121,0)</f>
        <v>0</v>
      </c>
      <c r="BG121" s="223">
        <f>IF(N121="zákl. přenesená",J121,0)</f>
        <v>0</v>
      </c>
      <c r="BH121" s="223">
        <f>IF(N121="sníž. přenesená",J121,0)</f>
        <v>0</v>
      </c>
      <c r="BI121" s="223">
        <f>IF(N121="nulová",J121,0)</f>
        <v>0</v>
      </c>
      <c r="BJ121" s="16" t="s">
        <v>86</v>
      </c>
      <c r="BK121" s="223">
        <f>ROUND(I121*H121,2)</f>
        <v>480000</v>
      </c>
      <c r="BL121" s="16" t="s">
        <v>204</v>
      </c>
      <c r="BM121" s="222" t="s">
        <v>234</v>
      </c>
    </row>
    <row r="122" s="2" customFormat="1" ht="16.5" customHeight="1">
      <c r="A122" s="31"/>
      <c r="B122" s="32"/>
      <c r="C122" s="211" t="s">
        <v>204</v>
      </c>
      <c r="D122" s="211" t="s">
        <v>188</v>
      </c>
      <c r="E122" s="212" t="s">
        <v>2062</v>
      </c>
      <c r="F122" s="213" t="s">
        <v>2063</v>
      </c>
      <c r="G122" s="214" t="s">
        <v>422</v>
      </c>
      <c r="H122" s="215">
        <v>1</v>
      </c>
      <c r="I122" s="216">
        <v>515000</v>
      </c>
      <c r="J122" s="216">
        <f>ROUND(I122*H122,2)</f>
        <v>515000</v>
      </c>
      <c r="K122" s="217"/>
      <c r="L122" s="37"/>
      <c r="M122" s="218" t="s">
        <v>1</v>
      </c>
      <c r="N122" s="219" t="s">
        <v>43</v>
      </c>
      <c r="O122" s="220">
        <v>0</v>
      </c>
      <c r="P122" s="220">
        <f>O122*H122</f>
        <v>0</v>
      </c>
      <c r="Q122" s="220">
        <v>0</v>
      </c>
      <c r="R122" s="220">
        <f>Q122*H122</f>
        <v>0</v>
      </c>
      <c r="S122" s="220">
        <v>0</v>
      </c>
      <c r="T122" s="221">
        <f>S122*H122</f>
        <v>0</v>
      </c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R122" s="222" t="s">
        <v>204</v>
      </c>
      <c r="AT122" s="222" t="s">
        <v>188</v>
      </c>
      <c r="AU122" s="222" t="s">
        <v>86</v>
      </c>
      <c r="AY122" s="16" t="s">
        <v>187</v>
      </c>
      <c r="BE122" s="223">
        <f>IF(N122="základní",J122,0)</f>
        <v>515000</v>
      </c>
      <c r="BF122" s="223">
        <f>IF(N122="snížená",J122,0)</f>
        <v>0</v>
      </c>
      <c r="BG122" s="223">
        <f>IF(N122="zákl. přenesená",J122,0)</f>
        <v>0</v>
      </c>
      <c r="BH122" s="223">
        <f>IF(N122="sníž. přenesená",J122,0)</f>
        <v>0</v>
      </c>
      <c r="BI122" s="223">
        <f>IF(N122="nulová",J122,0)</f>
        <v>0</v>
      </c>
      <c r="BJ122" s="16" t="s">
        <v>86</v>
      </c>
      <c r="BK122" s="223">
        <f>ROUND(I122*H122,2)</f>
        <v>515000</v>
      </c>
      <c r="BL122" s="16" t="s">
        <v>204</v>
      </c>
      <c r="BM122" s="222" t="s">
        <v>332</v>
      </c>
    </row>
    <row r="123" s="2" customFormat="1" ht="16.5" customHeight="1">
      <c r="A123" s="31"/>
      <c r="B123" s="32"/>
      <c r="C123" s="263" t="s">
        <v>186</v>
      </c>
      <c r="D123" s="263" t="s">
        <v>461</v>
      </c>
      <c r="E123" s="264" t="s">
        <v>2064</v>
      </c>
      <c r="F123" s="265" t="s">
        <v>2065</v>
      </c>
      <c r="G123" s="266" t="s">
        <v>422</v>
      </c>
      <c r="H123" s="267">
        <v>1</v>
      </c>
      <c r="I123" s="268">
        <v>67000</v>
      </c>
      <c r="J123" s="268">
        <f>ROUND(I123*H123,2)</f>
        <v>67000</v>
      </c>
      <c r="K123" s="269"/>
      <c r="L123" s="270"/>
      <c r="M123" s="271" t="s">
        <v>1</v>
      </c>
      <c r="N123" s="272" t="s">
        <v>43</v>
      </c>
      <c r="O123" s="220">
        <v>0</v>
      </c>
      <c r="P123" s="220">
        <f>O123*H123</f>
        <v>0</v>
      </c>
      <c r="Q123" s="220">
        <v>0</v>
      </c>
      <c r="R123" s="220">
        <f>Q123*H123</f>
        <v>0</v>
      </c>
      <c r="S123" s="220">
        <v>0</v>
      </c>
      <c r="T123" s="221">
        <f>S123*H123</f>
        <v>0</v>
      </c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R123" s="222" t="s">
        <v>332</v>
      </c>
      <c r="AT123" s="222" t="s">
        <v>461</v>
      </c>
      <c r="AU123" s="222" t="s">
        <v>86</v>
      </c>
      <c r="AY123" s="16" t="s">
        <v>187</v>
      </c>
      <c r="BE123" s="223">
        <f>IF(N123="základní",J123,0)</f>
        <v>67000</v>
      </c>
      <c r="BF123" s="223">
        <f>IF(N123="snížená",J123,0)</f>
        <v>0</v>
      </c>
      <c r="BG123" s="223">
        <f>IF(N123="zákl. přenesená",J123,0)</f>
        <v>0</v>
      </c>
      <c r="BH123" s="223">
        <f>IF(N123="sníž. přenesená",J123,0)</f>
        <v>0</v>
      </c>
      <c r="BI123" s="223">
        <f>IF(N123="nulová",J123,0)</f>
        <v>0</v>
      </c>
      <c r="BJ123" s="16" t="s">
        <v>86</v>
      </c>
      <c r="BK123" s="223">
        <f>ROUND(I123*H123,2)</f>
        <v>67000</v>
      </c>
      <c r="BL123" s="16" t="s">
        <v>204</v>
      </c>
      <c r="BM123" s="222" t="s">
        <v>341</v>
      </c>
    </row>
    <row r="124" s="2" customFormat="1" ht="16.5" customHeight="1">
      <c r="A124" s="31"/>
      <c r="B124" s="32"/>
      <c r="C124" s="211" t="s">
        <v>234</v>
      </c>
      <c r="D124" s="211" t="s">
        <v>188</v>
      </c>
      <c r="E124" s="212" t="s">
        <v>2066</v>
      </c>
      <c r="F124" s="213" t="s">
        <v>2067</v>
      </c>
      <c r="G124" s="214" t="s">
        <v>422</v>
      </c>
      <c r="H124" s="215">
        <v>1</v>
      </c>
      <c r="I124" s="216">
        <v>46000</v>
      </c>
      <c r="J124" s="216">
        <f>ROUND(I124*H124,2)</f>
        <v>46000</v>
      </c>
      <c r="K124" s="217"/>
      <c r="L124" s="37"/>
      <c r="M124" s="218" t="s">
        <v>1</v>
      </c>
      <c r="N124" s="219" t="s">
        <v>43</v>
      </c>
      <c r="O124" s="220">
        <v>0</v>
      </c>
      <c r="P124" s="220">
        <f>O124*H124</f>
        <v>0</v>
      </c>
      <c r="Q124" s="220">
        <v>0</v>
      </c>
      <c r="R124" s="220">
        <f>Q124*H124</f>
        <v>0</v>
      </c>
      <c r="S124" s="220">
        <v>0</v>
      </c>
      <c r="T124" s="221">
        <f>S124*H124</f>
        <v>0</v>
      </c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R124" s="222" t="s">
        <v>204</v>
      </c>
      <c r="AT124" s="222" t="s">
        <v>188</v>
      </c>
      <c r="AU124" s="222" t="s">
        <v>86</v>
      </c>
      <c r="AY124" s="16" t="s">
        <v>187</v>
      </c>
      <c r="BE124" s="223">
        <f>IF(N124="základní",J124,0)</f>
        <v>46000</v>
      </c>
      <c r="BF124" s="223">
        <f>IF(N124="snížená",J124,0)</f>
        <v>0</v>
      </c>
      <c r="BG124" s="223">
        <f>IF(N124="zákl. přenesená",J124,0)</f>
        <v>0</v>
      </c>
      <c r="BH124" s="223">
        <f>IF(N124="sníž. přenesená",J124,0)</f>
        <v>0</v>
      </c>
      <c r="BI124" s="223">
        <f>IF(N124="nulová",J124,0)</f>
        <v>0</v>
      </c>
      <c r="BJ124" s="16" t="s">
        <v>86</v>
      </c>
      <c r="BK124" s="223">
        <f>ROUND(I124*H124,2)</f>
        <v>46000</v>
      </c>
      <c r="BL124" s="16" t="s">
        <v>204</v>
      </c>
      <c r="BM124" s="222" t="s">
        <v>354</v>
      </c>
    </row>
    <row r="125" s="2" customFormat="1" ht="16.5" customHeight="1">
      <c r="A125" s="31"/>
      <c r="B125" s="32"/>
      <c r="C125" s="263" t="s">
        <v>262</v>
      </c>
      <c r="D125" s="263" t="s">
        <v>461</v>
      </c>
      <c r="E125" s="264" t="s">
        <v>2068</v>
      </c>
      <c r="F125" s="265" t="s">
        <v>2069</v>
      </c>
      <c r="G125" s="266" t="s">
        <v>422</v>
      </c>
      <c r="H125" s="267">
        <v>1</v>
      </c>
      <c r="I125" s="268">
        <v>59100</v>
      </c>
      <c r="J125" s="268">
        <f>ROUND(I125*H125,2)</f>
        <v>59100</v>
      </c>
      <c r="K125" s="269"/>
      <c r="L125" s="270"/>
      <c r="M125" s="271" t="s">
        <v>1</v>
      </c>
      <c r="N125" s="272" t="s">
        <v>43</v>
      </c>
      <c r="O125" s="220">
        <v>0</v>
      </c>
      <c r="P125" s="220">
        <f>O125*H125</f>
        <v>0</v>
      </c>
      <c r="Q125" s="220">
        <v>0</v>
      </c>
      <c r="R125" s="220">
        <f>Q125*H125</f>
        <v>0</v>
      </c>
      <c r="S125" s="220">
        <v>0</v>
      </c>
      <c r="T125" s="221">
        <f>S125*H125</f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222" t="s">
        <v>332</v>
      </c>
      <c r="AT125" s="222" t="s">
        <v>461</v>
      </c>
      <c r="AU125" s="222" t="s">
        <v>86</v>
      </c>
      <c r="AY125" s="16" t="s">
        <v>187</v>
      </c>
      <c r="BE125" s="223">
        <f>IF(N125="základní",J125,0)</f>
        <v>59100</v>
      </c>
      <c r="BF125" s="223">
        <f>IF(N125="snížená",J125,0)</f>
        <v>0</v>
      </c>
      <c r="BG125" s="223">
        <f>IF(N125="zákl. přenesená",J125,0)</f>
        <v>0</v>
      </c>
      <c r="BH125" s="223">
        <f>IF(N125="sníž. přenesená",J125,0)</f>
        <v>0</v>
      </c>
      <c r="BI125" s="223">
        <f>IF(N125="nulová",J125,0)</f>
        <v>0</v>
      </c>
      <c r="BJ125" s="16" t="s">
        <v>86</v>
      </c>
      <c r="BK125" s="223">
        <f>ROUND(I125*H125,2)</f>
        <v>59100</v>
      </c>
      <c r="BL125" s="16" t="s">
        <v>204</v>
      </c>
      <c r="BM125" s="222" t="s">
        <v>363</v>
      </c>
    </row>
    <row r="126" s="2" customFormat="1" ht="16.5" customHeight="1">
      <c r="A126" s="31"/>
      <c r="B126" s="32"/>
      <c r="C126" s="211" t="s">
        <v>332</v>
      </c>
      <c r="D126" s="211" t="s">
        <v>188</v>
      </c>
      <c r="E126" s="212" t="s">
        <v>2070</v>
      </c>
      <c r="F126" s="213" t="s">
        <v>2071</v>
      </c>
      <c r="G126" s="214" t="s">
        <v>422</v>
      </c>
      <c r="H126" s="215">
        <v>1</v>
      </c>
      <c r="I126" s="216">
        <v>17700</v>
      </c>
      <c r="J126" s="216">
        <f>ROUND(I126*H126,2)</f>
        <v>17700</v>
      </c>
      <c r="K126" s="217"/>
      <c r="L126" s="37"/>
      <c r="M126" s="218" t="s">
        <v>1</v>
      </c>
      <c r="N126" s="219" t="s">
        <v>43</v>
      </c>
      <c r="O126" s="220">
        <v>0</v>
      </c>
      <c r="P126" s="220">
        <f>O126*H126</f>
        <v>0</v>
      </c>
      <c r="Q126" s="220">
        <v>0</v>
      </c>
      <c r="R126" s="220">
        <f>Q126*H126</f>
        <v>0</v>
      </c>
      <c r="S126" s="220">
        <v>0</v>
      </c>
      <c r="T126" s="221">
        <f>S126*H126</f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222" t="s">
        <v>204</v>
      </c>
      <c r="AT126" s="222" t="s">
        <v>188</v>
      </c>
      <c r="AU126" s="222" t="s">
        <v>86</v>
      </c>
      <c r="AY126" s="16" t="s">
        <v>187</v>
      </c>
      <c r="BE126" s="223">
        <f>IF(N126="základní",J126,0)</f>
        <v>17700</v>
      </c>
      <c r="BF126" s="223">
        <f>IF(N126="snížená",J126,0)</f>
        <v>0</v>
      </c>
      <c r="BG126" s="223">
        <f>IF(N126="zákl. přenesená",J126,0)</f>
        <v>0</v>
      </c>
      <c r="BH126" s="223">
        <f>IF(N126="sníž. přenesená",J126,0)</f>
        <v>0</v>
      </c>
      <c r="BI126" s="223">
        <f>IF(N126="nulová",J126,0)</f>
        <v>0</v>
      </c>
      <c r="BJ126" s="16" t="s">
        <v>86</v>
      </c>
      <c r="BK126" s="223">
        <f>ROUND(I126*H126,2)</f>
        <v>17700</v>
      </c>
      <c r="BL126" s="16" t="s">
        <v>204</v>
      </c>
      <c r="BM126" s="222" t="s">
        <v>370</v>
      </c>
    </row>
    <row r="127" s="2" customFormat="1" ht="16.5" customHeight="1">
      <c r="A127" s="31"/>
      <c r="B127" s="32"/>
      <c r="C127" s="263" t="s">
        <v>336</v>
      </c>
      <c r="D127" s="263" t="s">
        <v>461</v>
      </c>
      <c r="E127" s="264" t="s">
        <v>2072</v>
      </c>
      <c r="F127" s="265" t="s">
        <v>2073</v>
      </c>
      <c r="G127" s="266" t="s">
        <v>422</v>
      </c>
      <c r="H127" s="267">
        <v>1</v>
      </c>
      <c r="I127" s="268">
        <v>21000</v>
      </c>
      <c r="J127" s="268">
        <f>ROUND(I127*H127,2)</f>
        <v>21000</v>
      </c>
      <c r="K127" s="269"/>
      <c r="L127" s="270"/>
      <c r="M127" s="271" t="s">
        <v>1</v>
      </c>
      <c r="N127" s="272" t="s">
        <v>43</v>
      </c>
      <c r="O127" s="220">
        <v>0</v>
      </c>
      <c r="P127" s="220">
        <f>O127*H127</f>
        <v>0</v>
      </c>
      <c r="Q127" s="220">
        <v>0</v>
      </c>
      <c r="R127" s="220">
        <f>Q127*H127</f>
        <v>0</v>
      </c>
      <c r="S127" s="220">
        <v>0</v>
      </c>
      <c r="T127" s="221">
        <f>S127*H127</f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222" t="s">
        <v>332</v>
      </c>
      <c r="AT127" s="222" t="s">
        <v>461</v>
      </c>
      <c r="AU127" s="222" t="s">
        <v>86</v>
      </c>
      <c r="AY127" s="16" t="s">
        <v>187</v>
      </c>
      <c r="BE127" s="223">
        <f>IF(N127="základní",J127,0)</f>
        <v>21000</v>
      </c>
      <c r="BF127" s="223">
        <f>IF(N127="snížená",J127,0)</f>
        <v>0</v>
      </c>
      <c r="BG127" s="223">
        <f>IF(N127="zákl. přenesená",J127,0)</f>
        <v>0</v>
      </c>
      <c r="BH127" s="223">
        <f>IF(N127="sníž. přenesená",J127,0)</f>
        <v>0</v>
      </c>
      <c r="BI127" s="223">
        <f>IF(N127="nulová",J127,0)</f>
        <v>0</v>
      </c>
      <c r="BJ127" s="16" t="s">
        <v>86</v>
      </c>
      <c r="BK127" s="223">
        <f>ROUND(I127*H127,2)</f>
        <v>21000</v>
      </c>
      <c r="BL127" s="16" t="s">
        <v>204</v>
      </c>
      <c r="BM127" s="222" t="s">
        <v>381</v>
      </c>
    </row>
    <row r="128" s="2" customFormat="1" ht="16.5" customHeight="1">
      <c r="A128" s="31"/>
      <c r="B128" s="32"/>
      <c r="C128" s="211" t="s">
        <v>341</v>
      </c>
      <c r="D128" s="211" t="s">
        <v>188</v>
      </c>
      <c r="E128" s="212" t="s">
        <v>2074</v>
      </c>
      <c r="F128" s="213" t="s">
        <v>2075</v>
      </c>
      <c r="G128" s="214" t="s">
        <v>422</v>
      </c>
      <c r="H128" s="215">
        <v>1</v>
      </c>
      <c r="I128" s="216">
        <v>54000</v>
      </c>
      <c r="J128" s="216">
        <f>ROUND(I128*H128,2)</f>
        <v>54000</v>
      </c>
      <c r="K128" s="217"/>
      <c r="L128" s="37"/>
      <c r="M128" s="218" t="s">
        <v>1</v>
      </c>
      <c r="N128" s="219" t="s">
        <v>43</v>
      </c>
      <c r="O128" s="220">
        <v>0</v>
      </c>
      <c r="P128" s="220">
        <f>O128*H128</f>
        <v>0</v>
      </c>
      <c r="Q128" s="220">
        <v>0</v>
      </c>
      <c r="R128" s="220">
        <f>Q128*H128</f>
        <v>0</v>
      </c>
      <c r="S128" s="220">
        <v>0</v>
      </c>
      <c r="T128" s="221">
        <f>S128*H128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222" t="s">
        <v>204</v>
      </c>
      <c r="AT128" s="222" t="s">
        <v>188</v>
      </c>
      <c r="AU128" s="222" t="s">
        <v>86</v>
      </c>
      <c r="AY128" s="16" t="s">
        <v>187</v>
      </c>
      <c r="BE128" s="223">
        <f>IF(N128="základní",J128,0)</f>
        <v>54000</v>
      </c>
      <c r="BF128" s="223">
        <f>IF(N128="snížená",J128,0)</f>
        <v>0</v>
      </c>
      <c r="BG128" s="223">
        <f>IF(N128="zákl. přenesená",J128,0)</f>
        <v>0</v>
      </c>
      <c r="BH128" s="223">
        <f>IF(N128="sníž. přenesená",J128,0)</f>
        <v>0</v>
      </c>
      <c r="BI128" s="223">
        <f>IF(N128="nulová",J128,0)</f>
        <v>0</v>
      </c>
      <c r="BJ128" s="16" t="s">
        <v>86</v>
      </c>
      <c r="BK128" s="223">
        <f>ROUND(I128*H128,2)</f>
        <v>54000</v>
      </c>
      <c r="BL128" s="16" t="s">
        <v>204</v>
      </c>
      <c r="BM128" s="222" t="s">
        <v>389</v>
      </c>
    </row>
    <row r="129" s="2" customFormat="1" ht="16.5" customHeight="1">
      <c r="A129" s="31"/>
      <c r="B129" s="32"/>
      <c r="C129" s="263" t="s">
        <v>349</v>
      </c>
      <c r="D129" s="263" t="s">
        <v>461</v>
      </c>
      <c r="E129" s="264" t="s">
        <v>2076</v>
      </c>
      <c r="F129" s="265" t="s">
        <v>2077</v>
      </c>
      <c r="G129" s="266" t="s">
        <v>422</v>
      </c>
      <c r="H129" s="267">
        <v>1</v>
      </c>
      <c r="I129" s="268">
        <v>60000</v>
      </c>
      <c r="J129" s="268">
        <f>ROUND(I129*H129,2)</f>
        <v>60000</v>
      </c>
      <c r="K129" s="269"/>
      <c r="L129" s="270"/>
      <c r="M129" s="276" t="s">
        <v>1</v>
      </c>
      <c r="N129" s="277" t="s">
        <v>43</v>
      </c>
      <c r="O129" s="230">
        <v>0</v>
      </c>
      <c r="P129" s="230">
        <f>O129*H129</f>
        <v>0</v>
      </c>
      <c r="Q129" s="230">
        <v>0</v>
      </c>
      <c r="R129" s="230">
        <f>Q129*H129</f>
        <v>0</v>
      </c>
      <c r="S129" s="230">
        <v>0</v>
      </c>
      <c r="T129" s="231">
        <f>S129*H129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222" t="s">
        <v>332</v>
      </c>
      <c r="AT129" s="222" t="s">
        <v>461</v>
      </c>
      <c r="AU129" s="222" t="s">
        <v>86</v>
      </c>
      <c r="AY129" s="16" t="s">
        <v>187</v>
      </c>
      <c r="BE129" s="223">
        <f>IF(N129="základní",J129,0)</f>
        <v>60000</v>
      </c>
      <c r="BF129" s="223">
        <f>IF(N129="snížená",J129,0)</f>
        <v>0</v>
      </c>
      <c r="BG129" s="223">
        <f>IF(N129="zákl. přenesená",J129,0)</f>
        <v>0</v>
      </c>
      <c r="BH129" s="223">
        <f>IF(N129="sníž. přenesená",J129,0)</f>
        <v>0</v>
      </c>
      <c r="BI129" s="223">
        <f>IF(N129="nulová",J129,0)</f>
        <v>0</v>
      </c>
      <c r="BJ129" s="16" t="s">
        <v>86</v>
      </c>
      <c r="BK129" s="223">
        <f>ROUND(I129*H129,2)</f>
        <v>60000</v>
      </c>
      <c r="BL129" s="16" t="s">
        <v>204</v>
      </c>
      <c r="BM129" s="222" t="s">
        <v>393</v>
      </c>
    </row>
    <row r="130" s="2" customFormat="1" ht="6.96" customHeight="1">
      <c r="A130" s="31"/>
      <c r="B130" s="58"/>
      <c r="C130" s="59"/>
      <c r="D130" s="59"/>
      <c r="E130" s="59"/>
      <c r="F130" s="59"/>
      <c r="G130" s="59"/>
      <c r="H130" s="59"/>
      <c r="I130" s="59"/>
      <c r="J130" s="59"/>
      <c r="K130" s="59"/>
      <c r="L130" s="37"/>
      <c r="M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</sheetData>
  <sheetProtection sheet="1" autoFilter="0" formatColumns="0" formatRows="0" objects="1" scenarios="1" spinCount="100000" saltValue="42luWyzWarsLIH0J9wfcDKKZi3da6HpYz/V408O5xYXA6CIE87KW7iZTpwqKhtYxay1bC1gWiQjVZK0joR8rjQ==" hashValue="Rkh1xDjrg2sGs5ozjR4IPRpW0tM9vsIQGP4eFG+q9s5KxbHKXVfG/6UVJi2edroicig2U6wPeb3WT1iDXk3cHw==" algorithmName="SHA-512" password="CC35"/>
  <autoFilter ref="C116:K129"/>
  <mergeCells count="8">
    <mergeCell ref="E7:H7"/>
    <mergeCell ref="E9:H9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21"/>
    </row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144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19"/>
      <c r="AT3" s="16" t="s">
        <v>88</v>
      </c>
    </row>
    <row r="4" hidden="1" s="1" customFormat="1" ht="24.96" customHeight="1">
      <c r="B4" s="19"/>
      <c r="D4" s="140" t="s">
        <v>163</v>
      </c>
      <c r="L4" s="19"/>
      <c r="M4" s="141" t="s">
        <v>10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42" t="s">
        <v>14</v>
      </c>
      <c r="L6" s="19"/>
    </row>
    <row r="7" hidden="1" s="1" customFormat="1" ht="16.5" customHeight="1">
      <c r="B7" s="19"/>
      <c r="E7" s="143" t="str">
        <f>'Rekapitulace stavby'!K6</f>
        <v>Nový objekt tělocvičny, základní školy Roztoky - Žalov</v>
      </c>
      <c r="F7" s="142"/>
      <c r="G7" s="142"/>
      <c r="H7" s="142"/>
      <c r="L7" s="19"/>
    </row>
    <row r="8" hidden="1" s="2" customFormat="1" ht="12" customHeight="1">
      <c r="A8" s="31"/>
      <c r="B8" s="37"/>
      <c r="C8" s="31"/>
      <c r="D8" s="142" t="s">
        <v>164</v>
      </c>
      <c r="E8" s="31"/>
      <c r="F8" s="31"/>
      <c r="G8" s="31"/>
      <c r="H8" s="31"/>
      <c r="I8" s="31"/>
      <c r="J8" s="31"/>
      <c r="K8" s="31"/>
      <c r="L8" s="55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hidden="1" s="2" customFormat="1" ht="16.5" customHeight="1">
      <c r="A9" s="31"/>
      <c r="B9" s="37"/>
      <c r="C9" s="31"/>
      <c r="D9" s="31"/>
      <c r="E9" s="144" t="s">
        <v>2078</v>
      </c>
      <c r="F9" s="31"/>
      <c r="G9" s="31"/>
      <c r="H9" s="31"/>
      <c r="I9" s="31"/>
      <c r="J9" s="31"/>
      <c r="K9" s="31"/>
      <c r="L9" s="55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hidden="1" s="2" customFormat="1">
      <c r="A10" s="31"/>
      <c r="B10" s="37"/>
      <c r="C10" s="31"/>
      <c r="D10" s="31"/>
      <c r="E10" s="31"/>
      <c r="F10" s="31"/>
      <c r="G10" s="31"/>
      <c r="H10" s="31"/>
      <c r="I10" s="31"/>
      <c r="J10" s="31"/>
      <c r="K10" s="31"/>
      <c r="L10" s="55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hidden="1" s="2" customFormat="1" ht="12" customHeight="1">
      <c r="A11" s="31"/>
      <c r="B11" s="37"/>
      <c r="C11" s="31"/>
      <c r="D11" s="142" t="s">
        <v>16</v>
      </c>
      <c r="E11" s="31"/>
      <c r="F11" s="133" t="s">
        <v>1</v>
      </c>
      <c r="G11" s="31"/>
      <c r="H11" s="31"/>
      <c r="I11" s="142" t="s">
        <v>17</v>
      </c>
      <c r="J11" s="133" t="s">
        <v>1</v>
      </c>
      <c r="K11" s="31"/>
      <c r="L11" s="55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hidden="1" s="2" customFormat="1" ht="12" customHeight="1">
      <c r="A12" s="31"/>
      <c r="B12" s="37"/>
      <c r="C12" s="31"/>
      <c r="D12" s="142" t="s">
        <v>18</v>
      </c>
      <c r="E12" s="31"/>
      <c r="F12" s="133" t="s">
        <v>19</v>
      </c>
      <c r="G12" s="31"/>
      <c r="H12" s="31"/>
      <c r="I12" s="142" t="s">
        <v>20</v>
      </c>
      <c r="J12" s="145" t="str">
        <f>'Rekapitulace stavby'!AN8</f>
        <v>26. 3. 2021</v>
      </c>
      <c r="K12" s="31"/>
      <c r="L12" s="55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hidden="1" s="2" customFormat="1" ht="10.8" customHeight="1">
      <c r="A13" s="31"/>
      <c r="B13" s="37"/>
      <c r="C13" s="31"/>
      <c r="D13" s="31"/>
      <c r="E13" s="31"/>
      <c r="F13" s="31"/>
      <c r="G13" s="31"/>
      <c r="H13" s="31"/>
      <c r="I13" s="31"/>
      <c r="J13" s="31"/>
      <c r="K13" s="31"/>
      <c r="L13" s="55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hidden="1" s="2" customFormat="1" ht="12" customHeight="1">
      <c r="A14" s="31"/>
      <c r="B14" s="37"/>
      <c r="C14" s="31"/>
      <c r="D14" s="142" t="s">
        <v>22</v>
      </c>
      <c r="E14" s="31"/>
      <c r="F14" s="31"/>
      <c r="G14" s="31"/>
      <c r="H14" s="31"/>
      <c r="I14" s="142" t="s">
        <v>23</v>
      </c>
      <c r="J14" s="133" t="s">
        <v>24</v>
      </c>
      <c r="K14" s="31"/>
      <c r="L14" s="55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hidden="1" s="2" customFormat="1" ht="18" customHeight="1">
      <c r="A15" s="31"/>
      <c r="B15" s="37"/>
      <c r="C15" s="31"/>
      <c r="D15" s="31"/>
      <c r="E15" s="133" t="s">
        <v>25</v>
      </c>
      <c r="F15" s="31"/>
      <c r="G15" s="31"/>
      <c r="H15" s="31"/>
      <c r="I15" s="142" t="s">
        <v>26</v>
      </c>
      <c r="J15" s="133" t="s">
        <v>1</v>
      </c>
      <c r="K15" s="31"/>
      <c r="L15" s="55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hidden="1" s="2" customFormat="1" ht="6.96" customHeight="1">
      <c r="A16" s="31"/>
      <c r="B16" s="37"/>
      <c r="C16" s="31"/>
      <c r="D16" s="31"/>
      <c r="E16" s="31"/>
      <c r="F16" s="31"/>
      <c r="G16" s="31"/>
      <c r="H16" s="31"/>
      <c r="I16" s="31"/>
      <c r="J16" s="31"/>
      <c r="K16" s="31"/>
      <c r="L16" s="55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hidden="1" s="2" customFormat="1" ht="12" customHeight="1">
      <c r="A17" s="31"/>
      <c r="B17" s="37"/>
      <c r="C17" s="31"/>
      <c r="D17" s="142" t="s">
        <v>27</v>
      </c>
      <c r="E17" s="31"/>
      <c r="F17" s="31"/>
      <c r="G17" s="31"/>
      <c r="H17" s="31"/>
      <c r="I17" s="142" t="s">
        <v>23</v>
      </c>
      <c r="J17" s="133" t="s">
        <v>1</v>
      </c>
      <c r="K17" s="31"/>
      <c r="L17" s="55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hidden="1" s="2" customFormat="1" ht="18" customHeight="1">
      <c r="A18" s="31"/>
      <c r="B18" s="37"/>
      <c r="C18" s="31"/>
      <c r="D18" s="31"/>
      <c r="E18" s="133" t="s">
        <v>28</v>
      </c>
      <c r="F18" s="31"/>
      <c r="G18" s="31"/>
      <c r="H18" s="31"/>
      <c r="I18" s="142" t="s">
        <v>26</v>
      </c>
      <c r="J18" s="133" t="s">
        <v>1</v>
      </c>
      <c r="K18" s="31"/>
      <c r="L18" s="55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hidden="1" s="2" customFormat="1" ht="6.96" customHeight="1">
      <c r="A19" s="31"/>
      <c r="B19" s="37"/>
      <c r="C19" s="31"/>
      <c r="D19" s="31"/>
      <c r="E19" s="31"/>
      <c r="F19" s="31"/>
      <c r="G19" s="31"/>
      <c r="H19" s="31"/>
      <c r="I19" s="31"/>
      <c r="J19" s="31"/>
      <c r="K19" s="31"/>
      <c r="L19" s="55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hidden="1" s="2" customFormat="1" ht="12" customHeight="1">
      <c r="A20" s="31"/>
      <c r="B20" s="37"/>
      <c r="C20" s="31"/>
      <c r="D20" s="142" t="s">
        <v>29</v>
      </c>
      <c r="E20" s="31"/>
      <c r="F20" s="31"/>
      <c r="G20" s="31"/>
      <c r="H20" s="31"/>
      <c r="I20" s="142" t="s">
        <v>23</v>
      </c>
      <c r="J20" s="133" t="s">
        <v>30</v>
      </c>
      <c r="K20" s="31"/>
      <c r="L20" s="55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hidden="1" s="2" customFormat="1" ht="18" customHeight="1">
      <c r="A21" s="31"/>
      <c r="B21" s="37"/>
      <c r="C21" s="31"/>
      <c r="D21" s="31"/>
      <c r="E21" s="133" t="s">
        <v>31</v>
      </c>
      <c r="F21" s="31"/>
      <c r="G21" s="31"/>
      <c r="H21" s="31"/>
      <c r="I21" s="142" t="s">
        <v>26</v>
      </c>
      <c r="J21" s="133" t="s">
        <v>1</v>
      </c>
      <c r="K21" s="31"/>
      <c r="L21" s="55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hidden="1" s="2" customFormat="1" ht="6.96" customHeight="1">
      <c r="A22" s="31"/>
      <c r="B22" s="37"/>
      <c r="C22" s="31"/>
      <c r="D22" s="31"/>
      <c r="E22" s="31"/>
      <c r="F22" s="31"/>
      <c r="G22" s="31"/>
      <c r="H22" s="31"/>
      <c r="I22" s="31"/>
      <c r="J22" s="31"/>
      <c r="K22" s="31"/>
      <c r="L22" s="55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hidden="1" s="2" customFormat="1" ht="12" customHeight="1">
      <c r="A23" s="31"/>
      <c r="B23" s="37"/>
      <c r="C23" s="31"/>
      <c r="D23" s="142" t="s">
        <v>33</v>
      </c>
      <c r="E23" s="31"/>
      <c r="F23" s="31"/>
      <c r="G23" s="31"/>
      <c r="H23" s="31"/>
      <c r="I23" s="142" t="s">
        <v>23</v>
      </c>
      <c r="J23" s="133" t="s">
        <v>34</v>
      </c>
      <c r="K23" s="31"/>
      <c r="L23" s="55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hidden="1" s="2" customFormat="1" ht="18" customHeight="1">
      <c r="A24" s="31"/>
      <c r="B24" s="37"/>
      <c r="C24" s="31"/>
      <c r="D24" s="31"/>
      <c r="E24" s="133" t="s">
        <v>35</v>
      </c>
      <c r="F24" s="31"/>
      <c r="G24" s="31"/>
      <c r="H24" s="31"/>
      <c r="I24" s="142" t="s">
        <v>26</v>
      </c>
      <c r="J24" s="133" t="s">
        <v>1</v>
      </c>
      <c r="K24" s="31"/>
      <c r="L24" s="55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hidden="1" s="2" customFormat="1" ht="6.96" customHeight="1">
      <c r="A25" s="31"/>
      <c r="B25" s="37"/>
      <c r="C25" s="31"/>
      <c r="D25" s="31"/>
      <c r="E25" s="31"/>
      <c r="F25" s="31"/>
      <c r="G25" s="31"/>
      <c r="H25" s="31"/>
      <c r="I25" s="31"/>
      <c r="J25" s="31"/>
      <c r="K25" s="31"/>
      <c r="L25" s="55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hidden="1" s="2" customFormat="1" ht="12" customHeight="1">
      <c r="A26" s="31"/>
      <c r="B26" s="37"/>
      <c r="C26" s="31"/>
      <c r="D26" s="142" t="s">
        <v>36</v>
      </c>
      <c r="E26" s="31"/>
      <c r="F26" s="31"/>
      <c r="G26" s="31"/>
      <c r="H26" s="31"/>
      <c r="I26" s="31"/>
      <c r="J26" s="31"/>
      <c r="K26" s="31"/>
      <c r="L26" s="55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hidden="1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hidden="1" s="2" customFormat="1" ht="6.96" customHeight="1">
      <c r="A28" s="31"/>
      <c r="B28" s="37"/>
      <c r="C28" s="31"/>
      <c r="D28" s="31"/>
      <c r="E28" s="31"/>
      <c r="F28" s="31"/>
      <c r="G28" s="31"/>
      <c r="H28" s="31"/>
      <c r="I28" s="31"/>
      <c r="J28" s="31"/>
      <c r="K28" s="31"/>
      <c r="L28" s="55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hidden="1" s="2" customFormat="1" ht="6.96" customHeight="1">
      <c r="A29" s="31"/>
      <c r="B29" s="37"/>
      <c r="C29" s="31"/>
      <c r="D29" s="150"/>
      <c r="E29" s="150"/>
      <c r="F29" s="150"/>
      <c r="G29" s="150"/>
      <c r="H29" s="150"/>
      <c r="I29" s="150"/>
      <c r="J29" s="150"/>
      <c r="K29" s="150"/>
      <c r="L29" s="55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hidden="1" s="2" customFormat="1" ht="25.44" customHeight="1">
      <c r="A30" s="31"/>
      <c r="B30" s="37"/>
      <c r="C30" s="31"/>
      <c r="D30" s="151" t="s">
        <v>38</v>
      </c>
      <c r="E30" s="31"/>
      <c r="F30" s="31"/>
      <c r="G30" s="31"/>
      <c r="H30" s="31"/>
      <c r="I30" s="31"/>
      <c r="J30" s="152">
        <f>ROUND(J117, 2)</f>
        <v>1211000</v>
      </c>
      <c r="K30" s="31"/>
      <c r="L30" s="55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hidden="1" s="2" customFormat="1" ht="6.96" customHeight="1">
      <c r="A31" s="31"/>
      <c r="B31" s="37"/>
      <c r="C31" s="31"/>
      <c r="D31" s="150"/>
      <c r="E31" s="150"/>
      <c r="F31" s="150"/>
      <c r="G31" s="150"/>
      <c r="H31" s="150"/>
      <c r="I31" s="150"/>
      <c r="J31" s="150"/>
      <c r="K31" s="150"/>
      <c r="L31" s="55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hidden="1" s="2" customFormat="1" ht="14.4" customHeight="1">
      <c r="A32" s="31"/>
      <c r="B32" s="37"/>
      <c r="C32" s="31"/>
      <c r="D32" s="31"/>
      <c r="E32" s="31"/>
      <c r="F32" s="153" t="s">
        <v>40</v>
      </c>
      <c r="G32" s="31"/>
      <c r="H32" s="31"/>
      <c r="I32" s="153" t="s">
        <v>39</v>
      </c>
      <c r="J32" s="153" t="s">
        <v>41</v>
      </c>
      <c r="K32" s="31"/>
      <c r="L32" s="55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hidden="1" s="2" customFormat="1" ht="14.4" customHeight="1">
      <c r="A33" s="31"/>
      <c r="B33" s="37"/>
      <c r="C33" s="31"/>
      <c r="D33" s="154" t="s">
        <v>42</v>
      </c>
      <c r="E33" s="142" t="s">
        <v>43</v>
      </c>
      <c r="F33" s="155">
        <f>ROUND((SUM(BE117:BE127)),  2)</f>
        <v>1211000</v>
      </c>
      <c r="G33" s="31"/>
      <c r="H33" s="31"/>
      <c r="I33" s="156">
        <v>0.20999999999999999</v>
      </c>
      <c r="J33" s="155">
        <f>ROUND(((SUM(BE117:BE127))*I33),  2)</f>
        <v>254310</v>
      </c>
      <c r="K33" s="31"/>
      <c r="L33" s="55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hidden="1" s="2" customFormat="1" ht="14.4" customHeight="1">
      <c r="A34" s="31"/>
      <c r="B34" s="37"/>
      <c r="C34" s="31"/>
      <c r="D34" s="31"/>
      <c r="E34" s="142" t="s">
        <v>44</v>
      </c>
      <c r="F34" s="155">
        <f>ROUND((SUM(BF117:BF127)),  2)</f>
        <v>0</v>
      </c>
      <c r="G34" s="31"/>
      <c r="H34" s="31"/>
      <c r="I34" s="156">
        <v>0.14999999999999999</v>
      </c>
      <c r="J34" s="155">
        <f>ROUND(((SUM(BF117:BF127))*I34),  2)</f>
        <v>0</v>
      </c>
      <c r="K34" s="31"/>
      <c r="L34" s="55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hidden="1" s="2" customFormat="1" ht="14.4" customHeight="1">
      <c r="A35" s="31"/>
      <c r="B35" s="37"/>
      <c r="C35" s="31"/>
      <c r="D35" s="31"/>
      <c r="E35" s="142" t="s">
        <v>45</v>
      </c>
      <c r="F35" s="155">
        <f>ROUND((SUM(BG117:BG127)),  2)</f>
        <v>0</v>
      </c>
      <c r="G35" s="31"/>
      <c r="H35" s="31"/>
      <c r="I35" s="156">
        <v>0.20999999999999999</v>
      </c>
      <c r="J35" s="155">
        <f>0</f>
        <v>0</v>
      </c>
      <c r="K35" s="31"/>
      <c r="L35" s="55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hidden="1" s="2" customFormat="1" ht="14.4" customHeight="1">
      <c r="A36" s="31"/>
      <c r="B36" s="37"/>
      <c r="C36" s="31"/>
      <c r="D36" s="31"/>
      <c r="E36" s="142" t="s">
        <v>46</v>
      </c>
      <c r="F36" s="155">
        <f>ROUND((SUM(BH117:BH127)),  2)</f>
        <v>0</v>
      </c>
      <c r="G36" s="31"/>
      <c r="H36" s="31"/>
      <c r="I36" s="156">
        <v>0.14999999999999999</v>
      </c>
      <c r="J36" s="155">
        <f>0</f>
        <v>0</v>
      </c>
      <c r="K36" s="31"/>
      <c r="L36" s="55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hidden="1" s="2" customFormat="1" ht="14.4" customHeight="1">
      <c r="A37" s="31"/>
      <c r="B37" s="37"/>
      <c r="C37" s="31"/>
      <c r="D37" s="31"/>
      <c r="E37" s="142" t="s">
        <v>47</v>
      </c>
      <c r="F37" s="155">
        <f>ROUND((SUM(BI117:BI127)),  2)</f>
        <v>0</v>
      </c>
      <c r="G37" s="31"/>
      <c r="H37" s="31"/>
      <c r="I37" s="156">
        <v>0</v>
      </c>
      <c r="J37" s="155">
        <f>0</f>
        <v>0</v>
      </c>
      <c r="K37" s="31"/>
      <c r="L37" s="55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hidden="1" s="2" customFormat="1" ht="6.96" customHeight="1">
      <c r="A38" s="31"/>
      <c r="B38" s="37"/>
      <c r="C38" s="31"/>
      <c r="D38" s="31"/>
      <c r="E38" s="31"/>
      <c r="F38" s="31"/>
      <c r="G38" s="31"/>
      <c r="H38" s="31"/>
      <c r="I38" s="31"/>
      <c r="J38" s="31"/>
      <c r="K38" s="31"/>
      <c r="L38" s="55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hidden="1" s="2" customFormat="1" ht="25.44" customHeight="1">
      <c r="A39" s="31"/>
      <c r="B39" s="37"/>
      <c r="C39" s="157"/>
      <c r="D39" s="158" t="s">
        <v>48</v>
      </c>
      <c r="E39" s="159"/>
      <c r="F39" s="159"/>
      <c r="G39" s="160" t="s">
        <v>49</v>
      </c>
      <c r="H39" s="161" t="s">
        <v>50</v>
      </c>
      <c r="I39" s="159"/>
      <c r="J39" s="162">
        <f>SUM(J30:J37)</f>
        <v>1465310</v>
      </c>
      <c r="K39" s="163"/>
      <c r="L39" s="55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hidden="1" s="2" customFormat="1" ht="14.4" customHeight="1">
      <c r="A40" s="31"/>
      <c r="B40" s="37"/>
      <c r="C40" s="31"/>
      <c r="D40" s="31"/>
      <c r="E40" s="31"/>
      <c r="F40" s="31"/>
      <c r="G40" s="31"/>
      <c r="H40" s="31"/>
      <c r="I40" s="31"/>
      <c r="J40" s="31"/>
      <c r="K40" s="31"/>
      <c r="L40" s="55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hidden="1" s="1" customFormat="1" ht="14.4" customHeight="1">
      <c r="B41" s="19"/>
      <c r="L41" s="19"/>
    </row>
    <row r="42" hidden="1" s="1" customFormat="1" ht="14.4" customHeight="1">
      <c r="B42" s="19"/>
      <c r="L42" s="19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55"/>
      <c r="D50" s="164" t="s">
        <v>51</v>
      </c>
      <c r="E50" s="165"/>
      <c r="F50" s="165"/>
      <c r="G50" s="164" t="s">
        <v>52</v>
      </c>
      <c r="H50" s="165"/>
      <c r="I50" s="165"/>
      <c r="J50" s="165"/>
      <c r="K50" s="165"/>
      <c r="L50" s="55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1"/>
      <c r="B61" s="37"/>
      <c r="C61" s="31"/>
      <c r="D61" s="166" t="s">
        <v>53</v>
      </c>
      <c r="E61" s="167"/>
      <c r="F61" s="168" t="s">
        <v>54</v>
      </c>
      <c r="G61" s="166" t="s">
        <v>53</v>
      </c>
      <c r="H61" s="167"/>
      <c r="I61" s="167"/>
      <c r="J61" s="169" t="s">
        <v>54</v>
      </c>
      <c r="K61" s="167"/>
      <c r="L61" s="55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1"/>
      <c r="B65" s="37"/>
      <c r="C65" s="31"/>
      <c r="D65" s="164" t="s">
        <v>55</v>
      </c>
      <c r="E65" s="170"/>
      <c r="F65" s="170"/>
      <c r="G65" s="164" t="s">
        <v>56</v>
      </c>
      <c r="H65" s="170"/>
      <c r="I65" s="170"/>
      <c r="J65" s="170"/>
      <c r="K65" s="170"/>
      <c r="L65" s="55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1"/>
      <c r="B76" s="37"/>
      <c r="C76" s="31"/>
      <c r="D76" s="166" t="s">
        <v>53</v>
      </c>
      <c r="E76" s="167"/>
      <c r="F76" s="168" t="s">
        <v>54</v>
      </c>
      <c r="G76" s="166" t="s">
        <v>53</v>
      </c>
      <c r="H76" s="167"/>
      <c r="I76" s="167"/>
      <c r="J76" s="169" t="s">
        <v>54</v>
      </c>
      <c r="K76" s="167"/>
      <c r="L76" s="55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hidden="1" s="2" customFormat="1" ht="14.4" customHeight="1">
      <c r="A77" s="31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55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78" hidden="1"/>
    <row r="79" hidden="1"/>
    <row r="80" hidden="1"/>
    <row r="81" s="2" customFormat="1" ht="6.96" customHeight="1">
      <c r="A81" s="31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55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="2" customFormat="1" ht="24.96" customHeight="1">
      <c r="A82" s="31"/>
      <c r="B82" s="32"/>
      <c r="C82" s="22" t="s">
        <v>166</v>
      </c>
      <c r="D82" s="33"/>
      <c r="E82" s="33"/>
      <c r="F82" s="33"/>
      <c r="G82" s="33"/>
      <c r="H82" s="33"/>
      <c r="I82" s="33"/>
      <c r="J82" s="33"/>
      <c r="K82" s="33"/>
      <c r="L82" s="55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="2" customFormat="1" ht="6.96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5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="2" customFormat="1" ht="12" customHeight="1">
      <c r="A84" s="31"/>
      <c r="B84" s="32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55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="2" customFormat="1" ht="16.5" customHeight="1">
      <c r="A85" s="31"/>
      <c r="B85" s="32"/>
      <c r="C85" s="33"/>
      <c r="D85" s="33"/>
      <c r="E85" s="175" t="str">
        <f>E7</f>
        <v>Nový objekt tělocvičny, základní školy Roztoky - Žalov</v>
      </c>
      <c r="F85" s="28"/>
      <c r="G85" s="28"/>
      <c r="H85" s="28"/>
      <c r="I85" s="33"/>
      <c r="J85" s="33"/>
      <c r="K85" s="33"/>
      <c r="L85" s="55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="2" customFormat="1" ht="12" customHeight="1">
      <c r="A86" s="31"/>
      <c r="B86" s="32"/>
      <c r="C86" s="28" t="s">
        <v>164</v>
      </c>
      <c r="D86" s="33"/>
      <c r="E86" s="33"/>
      <c r="F86" s="33"/>
      <c r="G86" s="33"/>
      <c r="H86" s="33"/>
      <c r="I86" s="33"/>
      <c r="J86" s="33"/>
      <c r="K86" s="33"/>
      <c r="L86" s="55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="2" customFormat="1" ht="16.5" customHeight="1">
      <c r="A87" s="31"/>
      <c r="B87" s="32"/>
      <c r="C87" s="33"/>
      <c r="D87" s="33"/>
      <c r="E87" s="68" t="str">
        <f>E9</f>
        <v>D.1.4e - SLB</v>
      </c>
      <c r="F87" s="33"/>
      <c r="G87" s="33"/>
      <c r="H87" s="33"/>
      <c r="I87" s="33"/>
      <c r="J87" s="33"/>
      <c r="K87" s="33"/>
      <c r="L87" s="55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="2" customFormat="1" ht="6.96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55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="2" customFormat="1" ht="12" customHeight="1">
      <c r="A89" s="31"/>
      <c r="B89" s="32"/>
      <c r="C89" s="28" t="s">
        <v>18</v>
      </c>
      <c r="D89" s="33"/>
      <c r="E89" s="33"/>
      <c r="F89" s="25" t="str">
        <f>F12</f>
        <v>parc.č. 2990/9, 2994/2, k.ú. Žalov</v>
      </c>
      <c r="G89" s="33"/>
      <c r="H89" s="33"/>
      <c r="I89" s="28" t="s">
        <v>20</v>
      </c>
      <c r="J89" s="71" t="str">
        <f>IF(J12="","",J12)</f>
        <v>26. 3. 2021</v>
      </c>
      <c r="K89" s="33"/>
      <c r="L89" s="55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="2" customFormat="1" ht="6.96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55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="2" customFormat="1" ht="40.05" customHeight="1">
      <c r="A91" s="31"/>
      <c r="B91" s="32"/>
      <c r="C91" s="28" t="s">
        <v>22</v>
      </c>
      <c r="D91" s="33"/>
      <c r="E91" s="33"/>
      <c r="F91" s="25" t="str">
        <f>E15</f>
        <v>Město Roztoky, nám. 5 května 2, Roztoky</v>
      </c>
      <c r="G91" s="33"/>
      <c r="H91" s="33"/>
      <c r="I91" s="28" t="s">
        <v>29</v>
      </c>
      <c r="J91" s="29" t="str">
        <f>E21</f>
        <v>B.B.D. s.r.o., Rokycanova 30, 130 00, Praha 3</v>
      </c>
      <c r="K91" s="33"/>
      <c r="L91" s="55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="2" customFormat="1" ht="40.05" customHeight="1">
      <c r="A92" s="31"/>
      <c r="B92" s="32"/>
      <c r="C92" s="28" t="s">
        <v>27</v>
      </c>
      <c r="D92" s="33"/>
      <c r="E92" s="33"/>
      <c r="F92" s="25" t="str">
        <f>IF(E18="","",E18)</f>
        <v>bude vybrán</v>
      </c>
      <c r="G92" s="33"/>
      <c r="H92" s="33"/>
      <c r="I92" s="28" t="s">
        <v>33</v>
      </c>
      <c r="J92" s="29" t="str">
        <f>E24</f>
        <v>NASTA GROUP s.r.o., Za Sokolovnou 92, Zdiby</v>
      </c>
      <c r="K92" s="33"/>
      <c r="L92" s="55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="2" customFormat="1" ht="10.32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55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="2" customFormat="1" ht="29.28" customHeight="1">
      <c r="A94" s="31"/>
      <c r="B94" s="32"/>
      <c r="C94" s="176" t="s">
        <v>167</v>
      </c>
      <c r="D94" s="177"/>
      <c r="E94" s="177"/>
      <c r="F94" s="177"/>
      <c r="G94" s="177"/>
      <c r="H94" s="177"/>
      <c r="I94" s="177"/>
      <c r="J94" s="178" t="s">
        <v>168</v>
      </c>
      <c r="K94" s="177"/>
      <c r="L94" s="55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="2" customFormat="1" ht="10.32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55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="2" customFormat="1" ht="22.8" customHeight="1">
      <c r="A96" s="31"/>
      <c r="B96" s="32"/>
      <c r="C96" s="179" t="s">
        <v>169</v>
      </c>
      <c r="D96" s="33"/>
      <c r="E96" s="33"/>
      <c r="F96" s="33"/>
      <c r="G96" s="33"/>
      <c r="H96" s="33"/>
      <c r="I96" s="33"/>
      <c r="J96" s="102">
        <f>J117</f>
        <v>1211000</v>
      </c>
      <c r="K96" s="33"/>
      <c r="L96" s="55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170</v>
      </c>
    </row>
    <row r="97" s="9" customFormat="1" ht="24.96" customHeight="1">
      <c r="A97" s="9"/>
      <c r="B97" s="180"/>
      <c r="C97" s="181"/>
      <c r="D97" s="182" t="s">
        <v>2079</v>
      </c>
      <c r="E97" s="183"/>
      <c r="F97" s="183"/>
      <c r="G97" s="183"/>
      <c r="H97" s="183"/>
      <c r="I97" s="183"/>
      <c r="J97" s="184">
        <f>J118</f>
        <v>1211000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1"/>
      <c r="B98" s="32"/>
      <c r="C98" s="33"/>
      <c r="D98" s="33"/>
      <c r="E98" s="33"/>
      <c r="F98" s="33"/>
      <c r="G98" s="33"/>
      <c r="H98" s="33"/>
      <c r="I98" s="33"/>
      <c r="J98" s="33"/>
      <c r="K98" s="33"/>
      <c r="L98" s="55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</row>
    <row r="99" s="2" customFormat="1" ht="6.96" customHeight="1">
      <c r="A99" s="31"/>
      <c r="B99" s="58"/>
      <c r="C99" s="59"/>
      <c r="D99" s="59"/>
      <c r="E99" s="59"/>
      <c r="F99" s="59"/>
      <c r="G99" s="59"/>
      <c r="H99" s="59"/>
      <c r="I99" s="59"/>
      <c r="J99" s="59"/>
      <c r="K99" s="59"/>
      <c r="L99" s="55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3" s="2" customFormat="1" ht="6.96" customHeight="1">
      <c r="A103" s="31"/>
      <c r="B103" s="60"/>
      <c r="C103" s="61"/>
      <c r="D103" s="61"/>
      <c r="E103" s="61"/>
      <c r="F103" s="61"/>
      <c r="G103" s="61"/>
      <c r="H103" s="61"/>
      <c r="I103" s="61"/>
      <c r="J103" s="61"/>
      <c r="K103" s="61"/>
      <c r="L103" s="55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="2" customFormat="1" ht="24.96" customHeight="1">
      <c r="A104" s="31"/>
      <c r="B104" s="32"/>
      <c r="C104" s="22" t="s">
        <v>172</v>
      </c>
      <c r="D104" s="33"/>
      <c r="E104" s="33"/>
      <c r="F104" s="33"/>
      <c r="G104" s="33"/>
      <c r="H104" s="33"/>
      <c r="I104" s="33"/>
      <c r="J104" s="33"/>
      <c r="K104" s="33"/>
      <c r="L104" s="55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="2" customFormat="1" ht="6.96" customHeight="1">
      <c r="A105" s="31"/>
      <c r="B105" s="32"/>
      <c r="C105" s="33"/>
      <c r="D105" s="33"/>
      <c r="E105" s="33"/>
      <c r="F105" s="33"/>
      <c r="G105" s="33"/>
      <c r="H105" s="33"/>
      <c r="I105" s="33"/>
      <c r="J105" s="33"/>
      <c r="K105" s="33"/>
      <c r="L105" s="55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="2" customFormat="1" ht="12" customHeight="1">
      <c r="A106" s="31"/>
      <c r="B106" s="32"/>
      <c r="C106" s="28" t="s">
        <v>14</v>
      </c>
      <c r="D106" s="33"/>
      <c r="E106" s="33"/>
      <c r="F106" s="33"/>
      <c r="G106" s="33"/>
      <c r="H106" s="33"/>
      <c r="I106" s="33"/>
      <c r="J106" s="33"/>
      <c r="K106" s="33"/>
      <c r="L106" s="55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="2" customFormat="1" ht="16.5" customHeight="1">
      <c r="A107" s="31"/>
      <c r="B107" s="32"/>
      <c r="C107" s="33"/>
      <c r="D107" s="33"/>
      <c r="E107" s="175" t="str">
        <f>E7</f>
        <v>Nový objekt tělocvičny, základní školy Roztoky - Žalov</v>
      </c>
      <c r="F107" s="28"/>
      <c r="G107" s="28"/>
      <c r="H107" s="28"/>
      <c r="I107" s="33"/>
      <c r="J107" s="33"/>
      <c r="K107" s="33"/>
      <c r="L107" s="55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="2" customFormat="1" ht="12" customHeight="1">
      <c r="A108" s="31"/>
      <c r="B108" s="32"/>
      <c r="C108" s="28" t="s">
        <v>164</v>
      </c>
      <c r="D108" s="33"/>
      <c r="E108" s="33"/>
      <c r="F108" s="33"/>
      <c r="G108" s="33"/>
      <c r="H108" s="33"/>
      <c r="I108" s="33"/>
      <c r="J108" s="33"/>
      <c r="K108" s="33"/>
      <c r="L108" s="55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="2" customFormat="1" ht="16.5" customHeight="1">
      <c r="A109" s="31"/>
      <c r="B109" s="32"/>
      <c r="C109" s="33"/>
      <c r="D109" s="33"/>
      <c r="E109" s="68" t="str">
        <f>E9</f>
        <v>D.1.4e - SLB</v>
      </c>
      <c r="F109" s="33"/>
      <c r="G109" s="33"/>
      <c r="H109" s="33"/>
      <c r="I109" s="33"/>
      <c r="J109" s="33"/>
      <c r="K109" s="33"/>
      <c r="L109" s="55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="2" customFormat="1" ht="6.96" customHeight="1">
      <c r="A110" s="31"/>
      <c r="B110" s="32"/>
      <c r="C110" s="33"/>
      <c r="D110" s="33"/>
      <c r="E110" s="33"/>
      <c r="F110" s="33"/>
      <c r="G110" s="33"/>
      <c r="H110" s="33"/>
      <c r="I110" s="33"/>
      <c r="J110" s="33"/>
      <c r="K110" s="33"/>
      <c r="L110" s="55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="2" customFormat="1" ht="12" customHeight="1">
      <c r="A111" s="31"/>
      <c r="B111" s="32"/>
      <c r="C111" s="28" t="s">
        <v>18</v>
      </c>
      <c r="D111" s="33"/>
      <c r="E111" s="33"/>
      <c r="F111" s="25" t="str">
        <f>F12</f>
        <v>parc.č. 2990/9, 2994/2, k.ú. Žalov</v>
      </c>
      <c r="G111" s="33"/>
      <c r="H111" s="33"/>
      <c r="I111" s="28" t="s">
        <v>20</v>
      </c>
      <c r="J111" s="71" t="str">
        <f>IF(J12="","",J12)</f>
        <v>26. 3. 2021</v>
      </c>
      <c r="K111" s="33"/>
      <c r="L111" s="55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="2" customFormat="1" ht="6.96" customHeight="1">
      <c r="A112" s="31"/>
      <c r="B112" s="32"/>
      <c r="C112" s="33"/>
      <c r="D112" s="33"/>
      <c r="E112" s="33"/>
      <c r="F112" s="33"/>
      <c r="G112" s="33"/>
      <c r="H112" s="33"/>
      <c r="I112" s="33"/>
      <c r="J112" s="33"/>
      <c r="K112" s="33"/>
      <c r="L112" s="55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="2" customFormat="1" ht="40.05" customHeight="1">
      <c r="A113" s="31"/>
      <c r="B113" s="32"/>
      <c r="C113" s="28" t="s">
        <v>22</v>
      </c>
      <c r="D113" s="33"/>
      <c r="E113" s="33"/>
      <c r="F113" s="25" t="str">
        <f>E15</f>
        <v>Město Roztoky, nám. 5 května 2, Roztoky</v>
      </c>
      <c r="G113" s="33"/>
      <c r="H113" s="33"/>
      <c r="I113" s="28" t="s">
        <v>29</v>
      </c>
      <c r="J113" s="29" t="str">
        <f>E21</f>
        <v>B.B.D. s.r.o., Rokycanova 30, 130 00, Praha 3</v>
      </c>
      <c r="K113" s="33"/>
      <c r="L113" s="55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="2" customFormat="1" ht="40.05" customHeight="1">
      <c r="A114" s="31"/>
      <c r="B114" s="32"/>
      <c r="C114" s="28" t="s">
        <v>27</v>
      </c>
      <c r="D114" s="33"/>
      <c r="E114" s="33"/>
      <c r="F114" s="25" t="str">
        <f>IF(E18="","",E18)</f>
        <v>bude vybrán</v>
      </c>
      <c r="G114" s="33"/>
      <c r="H114" s="33"/>
      <c r="I114" s="28" t="s">
        <v>33</v>
      </c>
      <c r="J114" s="29" t="str">
        <f>E24</f>
        <v>NASTA GROUP s.r.o., Za Sokolovnou 92, Zdiby</v>
      </c>
      <c r="K114" s="33"/>
      <c r="L114" s="55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="2" customFormat="1" ht="10.32" customHeight="1">
      <c r="A115" s="31"/>
      <c r="B115" s="32"/>
      <c r="C115" s="33"/>
      <c r="D115" s="33"/>
      <c r="E115" s="33"/>
      <c r="F115" s="33"/>
      <c r="G115" s="33"/>
      <c r="H115" s="33"/>
      <c r="I115" s="33"/>
      <c r="J115" s="33"/>
      <c r="K115" s="33"/>
      <c r="L115" s="55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="10" customFormat="1" ht="29.28" customHeight="1">
      <c r="A116" s="186"/>
      <c r="B116" s="187"/>
      <c r="C116" s="188" t="s">
        <v>173</v>
      </c>
      <c r="D116" s="189" t="s">
        <v>63</v>
      </c>
      <c r="E116" s="189" t="s">
        <v>59</v>
      </c>
      <c r="F116" s="189" t="s">
        <v>60</v>
      </c>
      <c r="G116" s="189" t="s">
        <v>174</v>
      </c>
      <c r="H116" s="189" t="s">
        <v>175</v>
      </c>
      <c r="I116" s="189" t="s">
        <v>176</v>
      </c>
      <c r="J116" s="190" t="s">
        <v>168</v>
      </c>
      <c r="K116" s="191" t="s">
        <v>177</v>
      </c>
      <c r="L116" s="192"/>
      <c r="M116" s="92" t="s">
        <v>1</v>
      </c>
      <c r="N116" s="93" t="s">
        <v>42</v>
      </c>
      <c r="O116" s="93" t="s">
        <v>178</v>
      </c>
      <c r="P116" s="93" t="s">
        <v>179</v>
      </c>
      <c r="Q116" s="93" t="s">
        <v>180</v>
      </c>
      <c r="R116" s="93" t="s">
        <v>181</v>
      </c>
      <c r="S116" s="93" t="s">
        <v>182</v>
      </c>
      <c r="T116" s="94" t="s">
        <v>183</v>
      </c>
      <c r="U116" s="186"/>
      <c r="V116" s="186"/>
      <c r="W116" s="186"/>
      <c r="X116" s="186"/>
      <c r="Y116" s="186"/>
      <c r="Z116" s="186"/>
      <c r="AA116" s="186"/>
      <c r="AB116" s="186"/>
      <c r="AC116" s="186"/>
      <c r="AD116" s="186"/>
      <c r="AE116" s="186"/>
    </row>
    <row r="117" s="2" customFormat="1" ht="22.8" customHeight="1">
      <c r="A117" s="31"/>
      <c r="B117" s="32"/>
      <c r="C117" s="99" t="s">
        <v>184</v>
      </c>
      <c r="D117" s="33"/>
      <c r="E117" s="33"/>
      <c r="F117" s="33"/>
      <c r="G117" s="33"/>
      <c r="H117" s="33"/>
      <c r="I117" s="33"/>
      <c r="J117" s="193">
        <f>BK117</f>
        <v>1211000</v>
      </c>
      <c r="K117" s="33"/>
      <c r="L117" s="37"/>
      <c r="M117" s="95"/>
      <c r="N117" s="194"/>
      <c r="O117" s="96"/>
      <c r="P117" s="195">
        <f>P118</f>
        <v>0</v>
      </c>
      <c r="Q117" s="96"/>
      <c r="R117" s="195">
        <f>R118</f>
        <v>0</v>
      </c>
      <c r="S117" s="96"/>
      <c r="T117" s="196">
        <f>T118</f>
        <v>0</v>
      </c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T117" s="16" t="s">
        <v>77</v>
      </c>
      <c r="AU117" s="16" t="s">
        <v>170</v>
      </c>
      <c r="BK117" s="197">
        <f>BK118</f>
        <v>1211000</v>
      </c>
    </row>
    <row r="118" s="11" customFormat="1" ht="25.92" customHeight="1">
      <c r="A118" s="11"/>
      <c r="B118" s="198"/>
      <c r="C118" s="199"/>
      <c r="D118" s="200" t="s">
        <v>77</v>
      </c>
      <c r="E118" s="201" t="s">
        <v>143</v>
      </c>
      <c r="F118" s="201" t="s">
        <v>2080</v>
      </c>
      <c r="G118" s="199"/>
      <c r="H118" s="199"/>
      <c r="I118" s="199"/>
      <c r="J118" s="202">
        <f>BK118</f>
        <v>1211000</v>
      </c>
      <c r="K118" s="199"/>
      <c r="L118" s="203"/>
      <c r="M118" s="204"/>
      <c r="N118" s="205"/>
      <c r="O118" s="205"/>
      <c r="P118" s="206">
        <f>SUM(P119:P127)</f>
        <v>0</v>
      </c>
      <c r="Q118" s="205"/>
      <c r="R118" s="206">
        <f>SUM(R119:R127)</f>
        <v>0</v>
      </c>
      <c r="S118" s="205"/>
      <c r="T118" s="207">
        <f>SUM(T119:T127)</f>
        <v>0</v>
      </c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R118" s="208" t="s">
        <v>86</v>
      </c>
      <c r="AT118" s="209" t="s">
        <v>77</v>
      </c>
      <c r="AU118" s="209" t="s">
        <v>78</v>
      </c>
      <c r="AY118" s="208" t="s">
        <v>187</v>
      </c>
      <c r="BK118" s="210">
        <f>SUM(BK119:BK127)</f>
        <v>1211000</v>
      </c>
    </row>
    <row r="119" s="2" customFormat="1" ht="16.5" customHeight="1">
      <c r="A119" s="31"/>
      <c r="B119" s="32"/>
      <c r="C119" s="263" t="s">
        <v>86</v>
      </c>
      <c r="D119" s="263" t="s">
        <v>461</v>
      </c>
      <c r="E119" s="264" t="s">
        <v>2081</v>
      </c>
      <c r="F119" s="265" t="s">
        <v>2082</v>
      </c>
      <c r="G119" s="266" t="s">
        <v>422</v>
      </c>
      <c r="H119" s="267">
        <v>1</v>
      </c>
      <c r="I119" s="268">
        <v>199000</v>
      </c>
      <c r="J119" s="268">
        <f>ROUND(I119*H119,2)</f>
        <v>199000</v>
      </c>
      <c r="K119" s="269"/>
      <c r="L119" s="270"/>
      <c r="M119" s="271" t="s">
        <v>1</v>
      </c>
      <c r="N119" s="272" t="s">
        <v>43</v>
      </c>
      <c r="O119" s="220">
        <v>0</v>
      </c>
      <c r="P119" s="220">
        <f>O119*H119</f>
        <v>0</v>
      </c>
      <c r="Q119" s="220">
        <v>0</v>
      </c>
      <c r="R119" s="220">
        <f>Q119*H119</f>
        <v>0</v>
      </c>
      <c r="S119" s="220">
        <v>0</v>
      </c>
      <c r="T119" s="221">
        <f>S119*H119</f>
        <v>0</v>
      </c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R119" s="222" t="s">
        <v>332</v>
      </c>
      <c r="AT119" s="222" t="s">
        <v>461</v>
      </c>
      <c r="AU119" s="222" t="s">
        <v>86</v>
      </c>
      <c r="AY119" s="16" t="s">
        <v>187</v>
      </c>
      <c r="BE119" s="223">
        <f>IF(N119="základní",J119,0)</f>
        <v>199000</v>
      </c>
      <c r="BF119" s="223">
        <f>IF(N119="snížená",J119,0)</f>
        <v>0</v>
      </c>
      <c r="BG119" s="223">
        <f>IF(N119="zákl. přenesená",J119,0)</f>
        <v>0</v>
      </c>
      <c r="BH119" s="223">
        <f>IF(N119="sníž. přenesená",J119,0)</f>
        <v>0</v>
      </c>
      <c r="BI119" s="223">
        <f>IF(N119="nulová",J119,0)</f>
        <v>0</v>
      </c>
      <c r="BJ119" s="16" t="s">
        <v>86</v>
      </c>
      <c r="BK119" s="223">
        <f>ROUND(I119*H119,2)</f>
        <v>199000</v>
      </c>
      <c r="BL119" s="16" t="s">
        <v>204</v>
      </c>
      <c r="BM119" s="222" t="s">
        <v>88</v>
      </c>
    </row>
    <row r="120" s="2" customFormat="1" ht="16.5" customHeight="1">
      <c r="A120" s="31"/>
      <c r="B120" s="32"/>
      <c r="C120" s="211" t="s">
        <v>88</v>
      </c>
      <c r="D120" s="211" t="s">
        <v>188</v>
      </c>
      <c r="E120" s="212" t="s">
        <v>2083</v>
      </c>
      <c r="F120" s="213" t="s">
        <v>2084</v>
      </c>
      <c r="G120" s="214" t="s">
        <v>422</v>
      </c>
      <c r="H120" s="215">
        <v>1</v>
      </c>
      <c r="I120" s="216">
        <v>118000</v>
      </c>
      <c r="J120" s="216">
        <f>ROUND(I120*H120,2)</f>
        <v>118000</v>
      </c>
      <c r="K120" s="217"/>
      <c r="L120" s="37"/>
      <c r="M120" s="218" t="s">
        <v>1</v>
      </c>
      <c r="N120" s="219" t="s">
        <v>43</v>
      </c>
      <c r="O120" s="220">
        <v>0</v>
      </c>
      <c r="P120" s="220">
        <f>O120*H120</f>
        <v>0</v>
      </c>
      <c r="Q120" s="220">
        <v>0</v>
      </c>
      <c r="R120" s="220">
        <f>Q120*H120</f>
        <v>0</v>
      </c>
      <c r="S120" s="220">
        <v>0</v>
      </c>
      <c r="T120" s="221">
        <f>S120*H120</f>
        <v>0</v>
      </c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R120" s="222" t="s">
        <v>204</v>
      </c>
      <c r="AT120" s="222" t="s">
        <v>188</v>
      </c>
      <c r="AU120" s="222" t="s">
        <v>86</v>
      </c>
      <c r="AY120" s="16" t="s">
        <v>187</v>
      </c>
      <c r="BE120" s="223">
        <f>IF(N120="základní",J120,0)</f>
        <v>118000</v>
      </c>
      <c r="BF120" s="223">
        <f>IF(N120="snížená",J120,0)</f>
        <v>0</v>
      </c>
      <c r="BG120" s="223">
        <f>IF(N120="zákl. přenesená",J120,0)</f>
        <v>0</v>
      </c>
      <c r="BH120" s="223">
        <f>IF(N120="sníž. přenesená",J120,0)</f>
        <v>0</v>
      </c>
      <c r="BI120" s="223">
        <f>IF(N120="nulová",J120,0)</f>
        <v>0</v>
      </c>
      <c r="BJ120" s="16" t="s">
        <v>86</v>
      </c>
      <c r="BK120" s="223">
        <f>ROUND(I120*H120,2)</f>
        <v>118000</v>
      </c>
      <c r="BL120" s="16" t="s">
        <v>204</v>
      </c>
      <c r="BM120" s="222" t="s">
        <v>204</v>
      </c>
    </row>
    <row r="121" s="2" customFormat="1" ht="16.5" customHeight="1">
      <c r="A121" s="31"/>
      <c r="B121" s="32"/>
      <c r="C121" s="263" t="s">
        <v>199</v>
      </c>
      <c r="D121" s="263" t="s">
        <v>461</v>
      </c>
      <c r="E121" s="264" t="s">
        <v>2085</v>
      </c>
      <c r="F121" s="265" t="s">
        <v>2086</v>
      </c>
      <c r="G121" s="266" t="s">
        <v>422</v>
      </c>
      <c r="H121" s="267">
        <v>1</v>
      </c>
      <c r="I121" s="268">
        <v>204000</v>
      </c>
      <c r="J121" s="268">
        <f>ROUND(I121*H121,2)</f>
        <v>204000</v>
      </c>
      <c r="K121" s="269"/>
      <c r="L121" s="270"/>
      <c r="M121" s="271" t="s">
        <v>1</v>
      </c>
      <c r="N121" s="272" t="s">
        <v>43</v>
      </c>
      <c r="O121" s="220">
        <v>0</v>
      </c>
      <c r="P121" s="220">
        <f>O121*H121</f>
        <v>0</v>
      </c>
      <c r="Q121" s="220">
        <v>0</v>
      </c>
      <c r="R121" s="220">
        <f>Q121*H121</f>
        <v>0</v>
      </c>
      <c r="S121" s="220">
        <v>0</v>
      </c>
      <c r="T121" s="221">
        <f>S121*H121</f>
        <v>0</v>
      </c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R121" s="222" t="s">
        <v>332</v>
      </c>
      <c r="AT121" s="222" t="s">
        <v>461</v>
      </c>
      <c r="AU121" s="222" t="s">
        <v>86</v>
      </c>
      <c r="AY121" s="16" t="s">
        <v>187</v>
      </c>
      <c r="BE121" s="223">
        <f>IF(N121="základní",J121,0)</f>
        <v>204000</v>
      </c>
      <c r="BF121" s="223">
        <f>IF(N121="snížená",J121,0)</f>
        <v>0</v>
      </c>
      <c r="BG121" s="223">
        <f>IF(N121="zákl. přenesená",J121,0)</f>
        <v>0</v>
      </c>
      <c r="BH121" s="223">
        <f>IF(N121="sníž. přenesená",J121,0)</f>
        <v>0</v>
      </c>
      <c r="BI121" s="223">
        <f>IF(N121="nulová",J121,0)</f>
        <v>0</v>
      </c>
      <c r="BJ121" s="16" t="s">
        <v>86</v>
      </c>
      <c r="BK121" s="223">
        <f>ROUND(I121*H121,2)</f>
        <v>204000</v>
      </c>
      <c r="BL121" s="16" t="s">
        <v>204</v>
      </c>
      <c r="BM121" s="222" t="s">
        <v>234</v>
      </c>
    </row>
    <row r="122" s="2" customFormat="1" ht="16.5" customHeight="1">
      <c r="A122" s="31"/>
      <c r="B122" s="32"/>
      <c r="C122" s="211" t="s">
        <v>204</v>
      </c>
      <c r="D122" s="211" t="s">
        <v>188</v>
      </c>
      <c r="E122" s="212" t="s">
        <v>2087</v>
      </c>
      <c r="F122" s="213" t="s">
        <v>2088</v>
      </c>
      <c r="G122" s="214" t="s">
        <v>422</v>
      </c>
      <c r="H122" s="215">
        <v>1</v>
      </c>
      <c r="I122" s="216">
        <v>112000</v>
      </c>
      <c r="J122" s="216">
        <f>ROUND(I122*H122,2)</f>
        <v>112000</v>
      </c>
      <c r="K122" s="217"/>
      <c r="L122" s="37"/>
      <c r="M122" s="218" t="s">
        <v>1</v>
      </c>
      <c r="N122" s="219" t="s">
        <v>43</v>
      </c>
      <c r="O122" s="220">
        <v>0</v>
      </c>
      <c r="P122" s="220">
        <f>O122*H122</f>
        <v>0</v>
      </c>
      <c r="Q122" s="220">
        <v>0</v>
      </c>
      <c r="R122" s="220">
        <f>Q122*H122</f>
        <v>0</v>
      </c>
      <c r="S122" s="220">
        <v>0</v>
      </c>
      <c r="T122" s="221">
        <f>S122*H122</f>
        <v>0</v>
      </c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R122" s="222" t="s">
        <v>204</v>
      </c>
      <c r="AT122" s="222" t="s">
        <v>188</v>
      </c>
      <c r="AU122" s="222" t="s">
        <v>86</v>
      </c>
      <c r="AY122" s="16" t="s">
        <v>187</v>
      </c>
      <c r="BE122" s="223">
        <f>IF(N122="základní",J122,0)</f>
        <v>112000</v>
      </c>
      <c r="BF122" s="223">
        <f>IF(N122="snížená",J122,0)</f>
        <v>0</v>
      </c>
      <c r="BG122" s="223">
        <f>IF(N122="zákl. přenesená",J122,0)</f>
        <v>0</v>
      </c>
      <c r="BH122" s="223">
        <f>IF(N122="sníž. přenesená",J122,0)</f>
        <v>0</v>
      </c>
      <c r="BI122" s="223">
        <f>IF(N122="nulová",J122,0)</f>
        <v>0</v>
      </c>
      <c r="BJ122" s="16" t="s">
        <v>86</v>
      </c>
      <c r="BK122" s="223">
        <f>ROUND(I122*H122,2)</f>
        <v>112000</v>
      </c>
      <c r="BL122" s="16" t="s">
        <v>204</v>
      </c>
      <c r="BM122" s="222" t="s">
        <v>332</v>
      </c>
    </row>
    <row r="123" s="2" customFormat="1" ht="16.5" customHeight="1">
      <c r="A123" s="31"/>
      <c r="B123" s="32"/>
      <c r="C123" s="263" t="s">
        <v>186</v>
      </c>
      <c r="D123" s="263" t="s">
        <v>461</v>
      </c>
      <c r="E123" s="264" t="s">
        <v>2089</v>
      </c>
      <c r="F123" s="265" t="s">
        <v>2090</v>
      </c>
      <c r="G123" s="266" t="s">
        <v>422</v>
      </c>
      <c r="H123" s="267">
        <v>1</v>
      </c>
      <c r="I123" s="268">
        <v>82000</v>
      </c>
      <c r="J123" s="268">
        <f>ROUND(I123*H123,2)</f>
        <v>82000</v>
      </c>
      <c r="K123" s="269"/>
      <c r="L123" s="270"/>
      <c r="M123" s="271" t="s">
        <v>1</v>
      </c>
      <c r="N123" s="272" t="s">
        <v>43</v>
      </c>
      <c r="O123" s="220">
        <v>0</v>
      </c>
      <c r="P123" s="220">
        <f>O123*H123</f>
        <v>0</v>
      </c>
      <c r="Q123" s="220">
        <v>0</v>
      </c>
      <c r="R123" s="220">
        <f>Q123*H123</f>
        <v>0</v>
      </c>
      <c r="S123" s="220">
        <v>0</v>
      </c>
      <c r="T123" s="221">
        <f>S123*H123</f>
        <v>0</v>
      </c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R123" s="222" t="s">
        <v>332</v>
      </c>
      <c r="AT123" s="222" t="s">
        <v>461</v>
      </c>
      <c r="AU123" s="222" t="s">
        <v>86</v>
      </c>
      <c r="AY123" s="16" t="s">
        <v>187</v>
      </c>
      <c r="BE123" s="223">
        <f>IF(N123="základní",J123,0)</f>
        <v>82000</v>
      </c>
      <c r="BF123" s="223">
        <f>IF(N123="snížená",J123,0)</f>
        <v>0</v>
      </c>
      <c r="BG123" s="223">
        <f>IF(N123="zákl. přenesená",J123,0)</f>
        <v>0</v>
      </c>
      <c r="BH123" s="223">
        <f>IF(N123="sníž. přenesená",J123,0)</f>
        <v>0</v>
      </c>
      <c r="BI123" s="223">
        <f>IF(N123="nulová",J123,0)</f>
        <v>0</v>
      </c>
      <c r="BJ123" s="16" t="s">
        <v>86</v>
      </c>
      <c r="BK123" s="223">
        <f>ROUND(I123*H123,2)</f>
        <v>82000</v>
      </c>
      <c r="BL123" s="16" t="s">
        <v>204</v>
      </c>
      <c r="BM123" s="222" t="s">
        <v>341</v>
      </c>
    </row>
    <row r="124" s="2" customFormat="1" ht="16.5" customHeight="1">
      <c r="A124" s="31"/>
      <c r="B124" s="32"/>
      <c r="C124" s="211" t="s">
        <v>234</v>
      </c>
      <c r="D124" s="211" t="s">
        <v>188</v>
      </c>
      <c r="E124" s="212" t="s">
        <v>2091</v>
      </c>
      <c r="F124" s="213" t="s">
        <v>2092</v>
      </c>
      <c r="G124" s="214" t="s">
        <v>422</v>
      </c>
      <c r="H124" s="215">
        <v>1</v>
      </c>
      <c r="I124" s="216">
        <v>87000</v>
      </c>
      <c r="J124" s="216">
        <f>ROUND(I124*H124,2)</f>
        <v>87000</v>
      </c>
      <c r="K124" s="217"/>
      <c r="L124" s="37"/>
      <c r="M124" s="218" t="s">
        <v>1</v>
      </c>
      <c r="N124" s="219" t="s">
        <v>43</v>
      </c>
      <c r="O124" s="220">
        <v>0</v>
      </c>
      <c r="P124" s="220">
        <f>O124*H124</f>
        <v>0</v>
      </c>
      <c r="Q124" s="220">
        <v>0</v>
      </c>
      <c r="R124" s="220">
        <f>Q124*H124</f>
        <v>0</v>
      </c>
      <c r="S124" s="220">
        <v>0</v>
      </c>
      <c r="T124" s="221">
        <f>S124*H124</f>
        <v>0</v>
      </c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R124" s="222" t="s">
        <v>204</v>
      </c>
      <c r="AT124" s="222" t="s">
        <v>188</v>
      </c>
      <c r="AU124" s="222" t="s">
        <v>86</v>
      </c>
      <c r="AY124" s="16" t="s">
        <v>187</v>
      </c>
      <c r="BE124" s="223">
        <f>IF(N124="základní",J124,0)</f>
        <v>87000</v>
      </c>
      <c r="BF124" s="223">
        <f>IF(N124="snížená",J124,0)</f>
        <v>0</v>
      </c>
      <c r="BG124" s="223">
        <f>IF(N124="zákl. přenesená",J124,0)</f>
        <v>0</v>
      </c>
      <c r="BH124" s="223">
        <f>IF(N124="sníž. přenesená",J124,0)</f>
        <v>0</v>
      </c>
      <c r="BI124" s="223">
        <f>IF(N124="nulová",J124,0)</f>
        <v>0</v>
      </c>
      <c r="BJ124" s="16" t="s">
        <v>86</v>
      </c>
      <c r="BK124" s="223">
        <f>ROUND(I124*H124,2)</f>
        <v>87000</v>
      </c>
      <c r="BL124" s="16" t="s">
        <v>204</v>
      </c>
      <c r="BM124" s="222" t="s">
        <v>354</v>
      </c>
    </row>
    <row r="125" s="2" customFormat="1" ht="16.5" customHeight="1">
      <c r="A125" s="31"/>
      <c r="B125" s="32"/>
      <c r="C125" s="263" t="s">
        <v>262</v>
      </c>
      <c r="D125" s="263" t="s">
        <v>461</v>
      </c>
      <c r="E125" s="264" t="s">
        <v>2093</v>
      </c>
      <c r="F125" s="265" t="s">
        <v>2094</v>
      </c>
      <c r="G125" s="266" t="s">
        <v>422</v>
      </c>
      <c r="H125" s="267">
        <v>1</v>
      </c>
      <c r="I125" s="268">
        <v>201000</v>
      </c>
      <c r="J125" s="268">
        <f>ROUND(I125*H125,2)</f>
        <v>201000</v>
      </c>
      <c r="K125" s="269"/>
      <c r="L125" s="270"/>
      <c r="M125" s="271" t="s">
        <v>1</v>
      </c>
      <c r="N125" s="272" t="s">
        <v>43</v>
      </c>
      <c r="O125" s="220">
        <v>0</v>
      </c>
      <c r="P125" s="220">
        <f>O125*H125</f>
        <v>0</v>
      </c>
      <c r="Q125" s="220">
        <v>0</v>
      </c>
      <c r="R125" s="220">
        <f>Q125*H125</f>
        <v>0</v>
      </c>
      <c r="S125" s="220">
        <v>0</v>
      </c>
      <c r="T125" s="221">
        <f>S125*H125</f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222" t="s">
        <v>332</v>
      </c>
      <c r="AT125" s="222" t="s">
        <v>461</v>
      </c>
      <c r="AU125" s="222" t="s">
        <v>86</v>
      </c>
      <c r="AY125" s="16" t="s">
        <v>187</v>
      </c>
      <c r="BE125" s="223">
        <f>IF(N125="základní",J125,0)</f>
        <v>201000</v>
      </c>
      <c r="BF125" s="223">
        <f>IF(N125="snížená",J125,0)</f>
        <v>0</v>
      </c>
      <c r="BG125" s="223">
        <f>IF(N125="zákl. přenesená",J125,0)</f>
        <v>0</v>
      </c>
      <c r="BH125" s="223">
        <f>IF(N125="sníž. přenesená",J125,0)</f>
        <v>0</v>
      </c>
      <c r="BI125" s="223">
        <f>IF(N125="nulová",J125,0)</f>
        <v>0</v>
      </c>
      <c r="BJ125" s="16" t="s">
        <v>86</v>
      </c>
      <c r="BK125" s="223">
        <f>ROUND(I125*H125,2)</f>
        <v>201000</v>
      </c>
      <c r="BL125" s="16" t="s">
        <v>204</v>
      </c>
      <c r="BM125" s="222" t="s">
        <v>363</v>
      </c>
    </row>
    <row r="126" s="2" customFormat="1" ht="16.5" customHeight="1">
      <c r="A126" s="31"/>
      <c r="B126" s="32"/>
      <c r="C126" s="211" t="s">
        <v>332</v>
      </c>
      <c r="D126" s="211" t="s">
        <v>188</v>
      </c>
      <c r="E126" s="212" t="s">
        <v>2095</v>
      </c>
      <c r="F126" s="213" t="s">
        <v>2096</v>
      </c>
      <c r="G126" s="214" t="s">
        <v>422</v>
      </c>
      <c r="H126" s="215">
        <v>1</v>
      </c>
      <c r="I126" s="216">
        <v>158000</v>
      </c>
      <c r="J126" s="216">
        <f>ROUND(I126*H126,2)</f>
        <v>158000</v>
      </c>
      <c r="K126" s="217"/>
      <c r="L126" s="37"/>
      <c r="M126" s="218" t="s">
        <v>1</v>
      </c>
      <c r="N126" s="219" t="s">
        <v>43</v>
      </c>
      <c r="O126" s="220">
        <v>0</v>
      </c>
      <c r="P126" s="220">
        <f>O126*H126</f>
        <v>0</v>
      </c>
      <c r="Q126" s="220">
        <v>0</v>
      </c>
      <c r="R126" s="220">
        <f>Q126*H126</f>
        <v>0</v>
      </c>
      <c r="S126" s="220">
        <v>0</v>
      </c>
      <c r="T126" s="221">
        <f>S126*H126</f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222" t="s">
        <v>204</v>
      </c>
      <c r="AT126" s="222" t="s">
        <v>188</v>
      </c>
      <c r="AU126" s="222" t="s">
        <v>86</v>
      </c>
      <c r="AY126" s="16" t="s">
        <v>187</v>
      </c>
      <c r="BE126" s="223">
        <f>IF(N126="základní",J126,0)</f>
        <v>158000</v>
      </c>
      <c r="BF126" s="223">
        <f>IF(N126="snížená",J126,0)</f>
        <v>0</v>
      </c>
      <c r="BG126" s="223">
        <f>IF(N126="zákl. přenesená",J126,0)</f>
        <v>0</v>
      </c>
      <c r="BH126" s="223">
        <f>IF(N126="sníž. přenesená",J126,0)</f>
        <v>0</v>
      </c>
      <c r="BI126" s="223">
        <f>IF(N126="nulová",J126,0)</f>
        <v>0</v>
      </c>
      <c r="BJ126" s="16" t="s">
        <v>86</v>
      </c>
      <c r="BK126" s="223">
        <f>ROUND(I126*H126,2)</f>
        <v>158000</v>
      </c>
      <c r="BL126" s="16" t="s">
        <v>204</v>
      </c>
      <c r="BM126" s="222" t="s">
        <v>370</v>
      </c>
    </row>
    <row r="127" s="2" customFormat="1" ht="16.5" customHeight="1">
      <c r="A127" s="31"/>
      <c r="B127" s="32"/>
      <c r="C127" s="263" t="s">
        <v>336</v>
      </c>
      <c r="D127" s="263" t="s">
        <v>461</v>
      </c>
      <c r="E127" s="264" t="s">
        <v>2097</v>
      </c>
      <c r="F127" s="265" t="s">
        <v>2077</v>
      </c>
      <c r="G127" s="266" t="s">
        <v>422</v>
      </c>
      <c r="H127" s="267">
        <v>1</v>
      </c>
      <c r="I127" s="268">
        <v>50000</v>
      </c>
      <c r="J127" s="268">
        <f>ROUND(I127*H127,2)</f>
        <v>50000</v>
      </c>
      <c r="K127" s="269"/>
      <c r="L127" s="270"/>
      <c r="M127" s="276" t="s">
        <v>1</v>
      </c>
      <c r="N127" s="277" t="s">
        <v>43</v>
      </c>
      <c r="O127" s="230">
        <v>0</v>
      </c>
      <c r="P127" s="230">
        <f>O127*H127</f>
        <v>0</v>
      </c>
      <c r="Q127" s="230">
        <v>0</v>
      </c>
      <c r="R127" s="230">
        <f>Q127*H127</f>
        <v>0</v>
      </c>
      <c r="S127" s="230">
        <v>0</v>
      </c>
      <c r="T127" s="231">
        <f>S127*H127</f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222" t="s">
        <v>332</v>
      </c>
      <c r="AT127" s="222" t="s">
        <v>461</v>
      </c>
      <c r="AU127" s="222" t="s">
        <v>86</v>
      </c>
      <c r="AY127" s="16" t="s">
        <v>187</v>
      </c>
      <c r="BE127" s="223">
        <f>IF(N127="základní",J127,0)</f>
        <v>50000</v>
      </c>
      <c r="BF127" s="223">
        <f>IF(N127="snížená",J127,0)</f>
        <v>0</v>
      </c>
      <c r="BG127" s="223">
        <f>IF(N127="zákl. přenesená",J127,0)</f>
        <v>0</v>
      </c>
      <c r="BH127" s="223">
        <f>IF(N127="sníž. přenesená",J127,0)</f>
        <v>0</v>
      </c>
      <c r="BI127" s="223">
        <f>IF(N127="nulová",J127,0)</f>
        <v>0</v>
      </c>
      <c r="BJ127" s="16" t="s">
        <v>86</v>
      </c>
      <c r="BK127" s="223">
        <f>ROUND(I127*H127,2)</f>
        <v>50000</v>
      </c>
      <c r="BL127" s="16" t="s">
        <v>204</v>
      </c>
      <c r="BM127" s="222" t="s">
        <v>381</v>
      </c>
    </row>
    <row r="128" s="2" customFormat="1" ht="6.96" customHeight="1">
      <c r="A128" s="31"/>
      <c r="B128" s="58"/>
      <c r="C128" s="59"/>
      <c r="D128" s="59"/>
      <c r="E128" s="59"/>
      <c r="F128" s="59"/>
      <c r="G128" s="59"/>
      <c r="H128" s="59"/>
      <c r="I128" s="59"/>
      <c r="J128" s="59"/>
      <c r="K128" s="59"/>
      <c r="L128" s="37"/>
      <c r="M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</sheetData>
  <sheetProtection sheet="1" autoFilter="0" formatColumns="0" formatRows="0" objects="1" scenarios="1" spinCount="100000" saltValue="1ZqmG+w8rICwnqLWPIc1yqIfkSCAp+7He5zjv0TnzBtyquUPVGpxcyUt1zW3HkScXRIp9hsbPPYwcFZiBZFGzQ==" hashValue="AEq0wrDNlh7RAqmTrnqXAFwKX+ZFGWZiBfLuYfbvKsDWVnxF96P+g+Jgm5ZDnLuFXSDzHmodBqrS1/Ny5peEnw==" algorithmName="SHA-512" password="CC35"/>
  <autoFilter ref="C116:K127"/>
  <mergeCells count="8">
    <mergeCell ref="E7:H7"/>
    <mergeCell ref="E9:H9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21"/>
    </row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87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19"/>
      <c r="AT3" s="16" t="s">
        <v>88</v>
      </c>
    </row>
    <row r="4" hidden="1" s="1" customFormat="1" ht="24.96" customHeight="1">
      <c r="B4" s="19"/>
      <c r="D4" s="140" t="s">
        <v>163</v>
      </c>
      <c r="L4" s="19"/>
      <c r="M4" s="141" t="s">
        <v>10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42" t="s">
        <v>14</v>
      </c>
      <c r="L6" s="19"/>
    </row>
    <row r="7" hidden="1" s="1" customFormat="1" ht="16.5" customHeight="1">
      <c r="B7" s="19"/>
      <c r="E7" s="143" t="str">
        <f>'Rekapitulace stavby'!K6</f>
        <v>Nový objekt tělocvičny, základní školy Roztoky - Žalov</v>
      </c>
      <c r="F7" s="142"/>
      <c r="G7" s="142"/>
      <c r="H7" s="142"/>
      <c r="L7" s="19"/>
    </row>
    <row r="8" hidden="1" s="2" customFormat="1" ht="12" customHeight="1">
      <c r="A8" s="31"/>
      <c r="B8" s="37"/>
      <c r="C8" s="31"/>
      <c r="D8" s="142" t="s">
        <v>164</v>
      </c>
      <c r="E8" s="31"/>
      <c r="F8" s="31"/>
      <c r="G8" s="31"/>
      <c r="H8" s="31"/>
      <c r="I8" s="31"/>
      <c r="J8" s="31"/>
      <c r="K8" s="31"/>
      <c r="L8" s="55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hidden="1" s="2" customFormat="1" ht="16.5" customHeight="1">
      <c r="A9" s="31"/>
      <c r="B9" s="37"/>
      <c r="C9" s="31"/>
      <c r="D9" s="31"/>
      <c r="E9" s="144" t="s">
        <v>165</v>
      </c>
      <c r="F9" s="31"/>
      <c r="G9" s="31"/>
      <c r="H9" s="31"/>
      <c r="I9" s="31"/>
      <c r="J9" s="31"/>
      <c r="K9" s="31"/>
      <c r="L9" s="55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hidden="1" s="2" customFormat="1">
      <c r="A10" s="31"/>
      <c r="B10" s="37"/>
      <c r="C10" s="31"/>
      <c r="D10" s="31"/>
      <c r="E10" s="31"/>
      <c r="F10" s="31"/>
      <c r="G10" s="31"/>
      <c r="H10" s="31"/>
      <c r="I10" s="31"/>
      <c r="J10" s="31"/>
      <c r="K10" s="31"/>
      <c r="L10" s="55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hidden="1" s="2" customFormat="1" ht="12" customHeight="1">
      <c r="A11" s="31"/>
      <c r="B11" s="37"/>
      <c r="C11" s="31"/>
      <c r="D11" s="142" t="s">
        <v>16</v>
      </c>
      <c r="E11" s="31"/>
      <c r="F11" s="133" t="s">
        <v>1</v>
      </c>
      <c r="G11" s="31"/>
      <c r="H11" s="31"/>
      <c r="I11" s="142" t="s">
        <v>17</v>
      </c>
      <c r="J11" s="133" t="s">
        <v>1</v>
      </c>
      <c r="K11" s="31"/>
      <c r="L11" s="55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hidden="1" s="2" customFormat="1" ht="12" customHeight="1">
      <c r="A12" s="31"/>
      <c r="B12" s="37"/>
      <c r="C12" s="31"/>
      <c r="D12" s="142" t="s">
        <v>18</v>
      </c>
      <c r="E12" s="31"/>
      <c r="F12" s="133" t="s">
        <v>19</v>
      </c>
      <c r="G12" s="31"/>
      <c r="H12" s="31"/>
      <c r="I12" s="142" t="s">
        <v>20</v>
      </c>
      <c r="J12" s="145" t="str">
        <f>'Rekapitulace stavby'!AN8</f>
        <v>26. 3. 2021</v>
      </c>
      <c r="K12" s="31"/>
      <c r="L12" s="55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hidden="1" s="2" customFormat="1" ht="10.8" customHeight="1">
      <c r="A13" s="31"/>
      <c r="B13" s="37"/>
      <c r="C13" s="31"/>
      <c r="D13" s="31"/>
      <c r="E13" s="31"/>
      <c r="F13" s="31"/>
      <c r="G13" s="31"/>
      <c r="H13" s="31"/>
      <c r="I13" s="31"/>
      <c r="J13" s="31"/>
      <c r="K13" s="31"/>
      <c r="L13" s="55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hidden="1" s="2" customFormat="1" ht="12" customHeight="1">
      <c r="A14" s="31"/>
      <c r="B14" s="37"/>
      <c r="C14" s="31"/>
      <c r="D14" s="142" t="s">
        <v>22</v>
      </c>
      <c r="E14" s="31"/>
      <c r="F14" s="31"/>
      <c r="G14" s="31"/>
      <c r="H14" s="31"/>
      <c r="I14" s="142" t="s">
        <v>23</v>
      </c>
      <c r="J14" s="133" t="s">
        <v>24</v>
      </c>
      <c r="K14" s="31"/>
      <c r="L14" s="55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hidden="1" s="2" customFormat="1" ht="18" customHeight="1">
      <c r="A15" s="31"/>
      <c r="B15" s="37"/>
      <c r="C15" s="31"/>
      <c r="D15" s="31"/>
      <c r="E15" s="133" t="s">
        <v>25</v>
      </c>
      <c r="F15" s="31"/>
      <c r="G15" s="31"/>
      <c r="H15" s="31"/>
      <c r="I15" s="142" t="s">
        <v>26</v>
      </c>
      <c r="J15" s="133" t="s">
        <v>1</v>
      </c>
      <c r="K15" s="31"/>
      <c r="L15" s="55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hidden="1" s="2" customFormat="1" ht="6.96" customHeight="1">
      <c r="A16" s="31"/>
      <c r="B16" s="37"/>
      <c r="C16" s="31"/>
      <c r="D16" s="31"/>
      <c r="E16" s="31"/>
      <c r="F16" s="31"/>
      <c r="G16" s="31"/>
      <c r="H16" s="31"/>
      <c r="I16" s="31"/>
      <c r="J16" s="31"/>
      <c r="K16" s="31"/>
      <c r="L16" s="55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hidden="1" s="2" customFormat="1" ht="12" customHeight="1">
      <c r="A17" s="31"/>
      <c r="B17" s="37"/>
      <c r="C17" s="31"/>
      <c r="D17" s="142" t="s">
        <v>27</v>
      </c>
      <c r="E17" s="31"/>
      <c r="F17" s="31"/>
      <c r="G17" s="31"/>
      <c r="H17" s="31"/>
      <c r="I17" s="142" t="s">
        <v>23</v>
      </c>
      <c r="J17" s="133" t="s">
        <v>1</v>
      </c>
      <c r="K17" s="31"/>
      <c r="L17" s="55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hidden="1" s="2" customFormat="1" ht="18" customHeight="1">
      <c r="A18" s="31"/>
      <c r="B18" s="37"/>
      <c r="C18" s="31"/>
      <c r="D18" s="31"/>
      <c r="E18" s="133" t="s">
        <v>28</v>
      </c>
      <c r="F18" s="31"/>
      <c r="G18" s="31"/>
      <c r="H18" s="31"/>
      <c r="I18" s="142" t="s">
        <v>26</v>
      </c>
      <c r="J18" s="133" t="s">
        <v>1</v>
      </c>
      <c r="K18" s="31"/>
      <c r="L18" s="55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hidden="1" s="2" customFormat="1" ht="6.96" customHeight="1">
      <c r="A19" s="31"/>
      <c r="B19" s="37"/>
      <c r="C19" s="31"/>
      <c r="D19" s="31"/>
      <c r="E19" s="31"/>
      <c r="F19" s="31"/>
      <c r="G19" s="31"/>
      <c r="H19" s="31"/>
      <c r="I19" s="31"/>
      <c r="J19" s="31"/>
      <c r="K19" s="31"/>
      <c r="L19" s="55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hidden="1" s="2" customFormat="1" ht="12" customHeight="1">
      <c r="A20" s="31"/>
      <c r="B20" s="37"/>
      <c r="C20" s="31"/>
      <c r="D20" s="142" t="s">
        <v>29</v>
      </c>
      <c r="E20" s="31"/>
      <c r="F20" s="31"/>
      <c r="G20" s="31"/>
      <c r="H20" s="31"/>
      <c r="I20" s="142" t="s">
        <v>23</v>
      </c>
      <c r="J20" s="133" t="s">
        <v>30</v>
      </c>
      <c r="K20" s="31"/>
      <c r="L20" s="55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hidden="1" s="2" customFormat="1" ht="18" customHeight="1">
      <c r="A21" s="31"/>
      <c r="B21" s="37"/>
      <c r="C21" s="31"/>
      <c r="D21" s="31"/>
      <c r="E21" s="133" t="s">
        <v>31</v>
      </c>
      <c r="F21" s="31"/>
      <c r="G21" s="31"/>
      <c r="H21" s="31"/>
      <c r="I21" s="142" t="s">
        <v>26</v>
      </c>
      <c r="J21" s="133" t="s">
        <v>1</v>
      </c>
      <c r="K21" s="31"/>
      <c r="L21" s="55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hidden="1" s="2" customFormat="1" ht="6.96" customHeight="1">
      <c r="A22" s="31"/>
      <c r="B22" s="37"/>
      <c r="C22" s="31"/>
      <c r="D22" s="31"/>
      <c r="E22" s="31"/>
      <c r="F22" s="31"/>
      <c r="G22" s="31"/>
      <c r="H22" s="31"/>
      <c r="I22" s="31"/>
      <c r="J22" s="31"/>
      <c r="K22" s="31"/>
      <c r="L22" s="55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hidden="1" s="2" customFormat="1" ht="12" customHeight="1">
      <c r="A23" s="31"/>
      <c r="B23" s="37"/>
      <c r="C23" s="31"/>
      <c r="D23" s="142" t="s">
        <v>33</v>
      </c>
      <c r="E23" s="31"/>
      <c r="F23" s="31"/>
      <c r="G23" s="31"/>
      <c r="H23" s="31"/>
      <c r="I23" s="142" t="s">
        <v>23</v>
      </c>
      <c r="J23" s="133" t="s">
        <v>34</v>
      </c>
      <c r="K23" s="31"/>
      <c r="L23" s="55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hidden="1" s="2" customFormat="1" ht="18" customHeight="1">
      <c r="A24" s="31"/>
      <c r="B24" s="37"/>
      <c r="C24" s="31"/>
      <c r="D24" s="31"/>
      <c r="E24" s="133" t="s">
        <v>35</v>
      </c>
      <c r="F24" s="31"/>
      <c r="G24" s="31"/>
      <c r="H24" s="31"/>
      <c r="I24" s="142" t="s">
        <v>26</v>
      </c>
      <c r="J24" s="133" t="s">
        <v>1</v>
      </c>
      <c r="K24" s="31"/>
      <c r="L24" s="55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hidden="1" s="2" customFormat="1" ht="6.96" customHeight="1">
      <c r="A25" s="31"/>
      <c r="B25" s="37"/>
      <c r="C25" s="31"/>
      <c r="D25" s="31"/>
      <c r="E25" s="31"/>
      <c r="F25" s="31"/>
      <c r="G25" s="31"/>
      <c r="H25" s="31"/>
      <c r="I25" s="31"/>
      <c r="J25" s="31"/>
      <c r="K25" s="31"/>
      <c r="L25" s="55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hidden="1" s="2" customFormat="1" ht="12" customHeight="1">
      <c r="A26" s="31"/>
      <c r="B26" s="37"/>
      <c r="C26" s="31"/>
      <c r="D26" s="142" t="s">
        <v>36</v>
      </c>
      <c r="E26" s="31"/>
      <c r="F26" s="31"/>
      <c r="G26" s="31"/>
      <c r="H26" s="31"/>
      <c r="I26" s="31"/>
      <c r="J26" s="31"/>
      <c r="K26" s="31"/>
      <c r="L26" s="55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hidden="1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hidden="1" s="2" customFormat="1" ht="6.96" customHeight="1">
      <c r="A28" s="31"/>
      <c r="B28" s="37"/>
      <c r="C28" s="31"/>
      <c r="D28" s="31"/>
      <c r="E28" s="31"/>
      <c r="F28" s="31"/>
      <c r="G28" s="31"/>
      <c r="H28" s="31"/>
      <c r="I28" s="31"/>
      <c r="J28" s="31"/>
      <c r="K28" s="31"/>
      <c r="L28" s="55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hidden="1" s="2" customFormat="1" ht="6.96" customHeight="1">
      <c r="A29" s="31"/>
      <c r="B29" s="37"/>
      <c r="C29" s="31"/>
      <c r="D29" s="150"/>
      <c r="E29" s="150"/>
      <c r="F29" s="150"/>
      <c r="G29" s="150"/>
      <c r="H29" s="150"/>
      <c r="I29" s="150"/>
      <c r="J29" s="150"/>
      <c r="K29" s="150"/>
      <c r="L29" s="55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hidden="1" s="2" customFormat="1" ht="25.44" customHeight="1">
      <c r="A30" s="31"/>
      <c r="B30" s="37"/>
      <c r="C30" s="31"/>
      <c r="D30" s="151" t="s">
        <v>38</v>
      </c>
      <c r="E30" s="31"/>
      <c r="F30" s="31"/>
      <c r="G30" s="31"/>
      <c r="H30" s="31"/>
      <c r="I30" s="31"/>
      <c r="J30" s="152">
        <f>ROUND(J117, 2)</f>
        <v>1500000</v>
      </c>
      <c r="K30" s="31"/>
      <c r="L30" s="55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hidden="1" s="2" customFormat="1" ht="6.96" customHeight="1">
      <c r="A31" s="31"/>
      <c r="B31" s="37"/>
      <c r="C31" s="31"/>
      <c r="D31" s="150"/>
      <c r="E31" s="150"/>
      <c r="F31" s="150"/>
      <c r="G31" s="150"/>
      <c r="H31" s="150"/>
      <c r="I31" s="150"/>
      <c r="J31" s="150"/>
      <c r="K31" s="150"/>
      <c r="L31" s="55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hidden="1" s="2" customFormat="1" ht="14.4" customHeight="1">
      <c r="A32" s="31"/>
      <c r="B32" s="37"/>
      <c r="C32" s="31"/>
      <c r="D32" s="31"/>
      <c r="E32" s="31"/>
      <c r="F32" s="153" t="s">
        <v>40</v>
      </c>
      <c r="G32" s="31"/>
      <c r="H32" s="31"/>
      <c r="I32" s="153" t="s">
        <v>39</v>
      </c>
      <c r="J32" s="153" t="s">
        <v>41</v>
      </c>
      <c r="K32" s="31"/>
      <c r="L32" s="55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hidden="1" s="2" customFormat="1" ht="14.4" customHeight="1">
      <c r="A33" s="31"/>
      <c r="B33" s="37"/>
      <c r="C33" s="31"/>
      <c r="D33" s="154" t="s">
        <v>42</v>
      </c>
      <c r="E33" s="142" t="s">
        <v>43</v>
      </c>
      <c r="F33" s="155">
        <f>ROUND((SUM(BE117:BE124)),  2)</f>
        <v>1500000</v>
      </c>
      <c r="G33" s="31"/>
      <c r="H33" s="31"/>
      <c r="I33" s="156">
        <v>0.20999999999999999</v>
      </c>
      <c r="J33" s="155">
        <f>ROUND(((SUM(BE117:BE124))*I33),  2)</f>
        <v>315000</v>
      </c>
      <c r="K33" s="31"/>
      <c r="L33" s="55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hidden="1" s="2" customFormat="1" ht="14.4" customHeight="1">
      <c r="A34" s="31"/>
      <c r="B34" s="37"/>
      <c r="C34" s="31"/>
      <c r="D34" s="31"/>
      <c r="E34" s="142" t="s">
        <v>44</v>
      </c>
      <c r="F34" s="155">
        <f>ROUND((SUM(BF117:BF124)),  2)</f>
        <v>0</v>
      </c>
      <c r="G34" s="31"/>
      <c r="H34" s="31"/>
      <c r="I34" s="156">
        <v>0.14999999999999999</v>
      </c>
      <c r="J34" s="155">
        <f>ROUND(((SUM(BF117:BF124))*I34),  2)</f>
        <v>0</v>
      </c>
      <c r="K34" s="31"/>
      <c r="L34" s="55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hidden="1" s="2" customFormat="1" ht="14.4" customHeight="1">
      <c r="A35" s="31"/>
      <c r="B35" s="37"/>
      <c r="C35" s="31"/>
      <c r="D35" s="31"/>
      <c r="E35" s="142" t="s">
        <v>45</v>
      </c>
      <c r="F35" s="155">
        <f>ROUND((SUM(BG117:BG124)),  2)</f>
        <v>0</v>
      </c>
      <c r="G35" s="31"/>
      <c r="H35" s="31"/>
      <c r="I35" s="156">
        <v>0.20999999999999999</v>
      </c>
      <c r="J35" s="155">
        <f>0</f>
        <v>0</v>
      </c>
      <c r="K35" s="31"/>
      <c r="L35" s="55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hidden="1" s="2" customFormat="1" ht="14.4" customHeight="1">
      <c r="A36" s="31"/>
      <c r="B36" s="37"/>
      <c r="C36" s="31"/>
      <c r="D36" s="31"/>
      <c r="E36" s="142" t="s">
        <v>46</v>
      </c>
      <c r="F36" s="155">
        <f>ROUND((SUM(BH117:BH124)),  2)</f>
        <v>0</v>
      </c>
      <c r="G36" s="31"/>
      <c r="H36" s="31"/>
      <c r="I36" s="156">
        <v>0.14999999999999999</v>
      </c>
      <c r="J36" s="155">
        <f>0</f>
        <v>0</v>
      </c>
      <c r="K36" s="31"/>
      <c r="L36" s="55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hidden="1" s="2" customFormat="1" ht="14.4" customHeight="1">
      <c r="A37" s="31"/>
      <c r="B37" s="37"/>
      <c r="C37" s="31"/>
      <c r="D37" s="31"/>
      <c r="E37" s="142" t="s">
        <v>47</v>
      </c>
      <c r="F37" s="155">
        <f>ROUND((SUM(BI117:BI124)),  2)</f>
        <v>0</v>
      </c>
      <c r="G37" s="31"/>
      <c r="H37" s="31"/>
      <c r="I37" s="156">
        <v>0</v>
      </c>
      <c r="J37" s="155">
        <f>0</f>
        <v>0</v>
      </c>
      <c r="K37" s="31"/>
      <c r="L37" s="55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hidden="1" s="2" customFormat="1" ht="6.96" customHeight="1">
      <c r="A38" s="31"/>
      <c r="B38" s="37"/>
      <c r="C38" s="31"/>
      <c r="D38" s="31"/>
      <c r="E38" s="31"/>
      <c r="F38" s="31"/>
      <c r="G38" s="31"/>
      <c r="H38" s="31"/>
      <c r="I38" s="31"/>
      <c r="J38" s="31"/>
      <c r="K38" s="31"/>
      <c r="L38" s="55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hidden="1" s="2" customFormat="1" ht="25.44" customHeight="1">
      <c r="A39" s="31"/>
      <c r="B39" s="37"/>
      <c r="C39" s="157"/>
      <c r="D39" s="158" t="s">
        <v>48</v>
      </c>
      <c r="E39" s="159"/>
      <c r="F39" s="159"/>
      <c r="G39" s="160" t="s">
        <v>49</v>
      </c>
      <c r="H39" s="161" t="s">
        <v>50</v>
      </c>
      <c r="I39" s="159"/>
      <c r="J39" s="162">
        <f>SUM(J30:J37)</f>
        <v>1815000</v>
      </c>
      <c r="K39" s="163"/>
      <c r="L39" s="55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hidden="1" s="2" customFormat="1" ht="14.4" customHeight="1">
      <c r="A40" s="31"/>
      <c r="B40" s="37"/>
      <c r="C40" s="31"/>
      <c r="D40" s="31"/>
      <c r="E40" s="31"/>
      <c r="F40" s="31"/>
      <c r="G40" s="31"/>
      <c r="H40" s="31"/>
      <c r="I40" s="31"/>
      <c r="J40" s="31"/>
      <c r="K40" s="31"/>
      <c r="L40" s="55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hidden="1" s="1" customFormat="1" ht="14.4" customHeight="1">
      <c r="B41" s="19"/>
      <c r="L41" s="19"/>
    </row>
    <row r="42" hidden="1" s="1" customFormat="1" ht="14.4" customHeight="1">
      <c r="B42" s="19"/>
      <c r="L42" s="19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55"/>
      <c r="D50" s="164" t="s">
        <v>51</v>
      </c>
      <c r="E50" s="165"/>
      <c r="F50" s="165"/>
      <c r="G50" s="164" t="s">
        <v>52</v>
      </c>
      <c r="H50" s="165"/>
      <c r="I50" s="165"/>
      <c r="J50" s="165"/>
      <c r="K50" s="165"/>
      <c r="L50" s="55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1"/>
      <c r="B61" s="37"/>
      <c r="C61" s="31"/>
      <c r="D61" s="166" t="s">
        <v>53</v>
      </c>
      <c r="E61" s="167"/>
      <c r="F61" s="168" t="s">
        <v>54</v>
      </c>
      <c r="G61" s="166" t="s">
        <v>53</v>
      </c>
      <c r="H61" s="167"/>
      <c r="I61" s="167"/>
      <c r="J61" s="169" t="s">
        <v>54</v>
      </c>
      <c r="K61" s="167"/>
      <c r="L61" s="55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1"/>
      <c r="B65" s="37"/>
      <c r="C65" s="31"/>
      <c r="D65" s="164" t="s">
        <v>55</v>
      </c>
      <c r="E65" s="170"/>
      <c r="F65" s="170"/>
      <c r="G65" s="164" t="s">
        <v>56</v>
      </c>
      <c r="H65" s="170"/>
      <c r="I65" s="170"/>
      <c r="J65" s="170"/>
      <c r="K65" s="170"/>
      <c r="L65" s="55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1"/>
      <c r="B76" s="37"/>
      <c r="C76" s="31"/>
      <c r="D76" s="166" t="s">
        <v>53</v>
      </c>
      <c r="E76" s="167"/>
      <c r="F76" s="168" t="s">
        <v>54</v>
      </c>
      <c r="G76" s="166" t="s">
        <v>53</v>
      </c>
      <c r="H76" s="167"/>
      <c r="I76" s="167"/>
      <c r="J76" s="169" t="s">
        <v>54</v>
      </c>
      <c r="K76" s="167"/>
      <c r="L76" s="55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hidden="1" s="2" customFormat="1" ht="14.4" customHeight="1">
      <c r="A77" s="31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55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78" hidden="1"/>
    <row r="79" hidden="1"/>
    <row r="80" hidden="1"/>
    <row r="81" s="2" customFormat="1" ht="6.96" customHeight="1">
      <c r="A81" s="31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55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="2" customFormat="1" ht="24.96" customHeight="1">
      <c r="A82" s="31"/>
      <c r="B82" s="32"/>
      <c r="C82" s="22" t="s">
        <v>166</v>
      </c>
      <c r="D82" s="33"/>
      <c r="E82" s="33"/>
      <c r="F82" s="33"/>
      <c r="G82" s="33"/>
      <c r="H82" s="33"/>
      <c r="I82" s="33"/>
      <c r="J82" s="33"/>
      <c r="K82" s="33"/>
      <c r="L82" s="55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="2" customFormat="1" ht="6.96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5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="2" customFormat="1" ht="12" customHeight="1">
      <c r="A84" s="31"/>
      <c r="B84" s="32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55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="2" customFormat="1" ht="16.5" customHeight="1">
      <c r="A85" s="31"/>
      <c r="B85" s="32"/>
      <c r="C85" s="33"/>
      <c r="D85" s="33"/>
      <c r="E85" s="175" t="str">
        <f>E7</f>
        <v>Nový objekt tělocvičny, základní školy Roztoky - Žalov</v>
      </c>
      <c r="F85" s="28"/>
      <c r="G85" s="28"/>
      <c r="H85" s="28"/>
      <c r="I85" s="33"/>
      <c r="J85" s="33"/>
      <c r="K85" s="33"/>
      <c r="L85" s="55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="2" customFormat="1" ht="12" customHeight="1">
      <c r="A86" s="31"/>
      <c r="B86" s="32"/>
      <c r="C86" s="28" t="s">
        <v>164</v>
      </c>
      <c r="D86" s="33"/>
      <c r="E86" s="33"/>
      <c r="F86" s="33"/>
      <c r="G86" s="33"/>
      <c r="H86" s="33"/>
      <c r="I86" s="33"/>
      <c r="J86" s="33"/>
      <c r="K86" s="33"/>
      <c r="L86" s="55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="2" customFormat="1" ht="16.5" customHeight="1">
      <c r="A87" s="31"/>
      <c r="B87" s="32"/>
      <c r="C87" s="33"/>
      <c r="D87" s="33"/>
      <c r="E87" s="68" t="str">
        <f>E9</f>
        <v>00 - VRN</v>
      </c>
      <c r="F87" s="33"/>
      <c r="G87" s="33"/>
      <c r="H87" s="33"/>
      <c r="I87" s="33"/>
      <c r="J87" s="33"/>
      <c r="K87" s="33"/>
      <c r="L87" s="55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="2" customFormat="1" ht="6.96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55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="2" customFormat="1" ht="12" customHeight="1">
      <c r="A89" s="31"/>
      <c r="B89" s="32"/>
      <c r="C89" s="28" t="s">
        <v>18</v>
      </c>
      <c r="D89" s="33"/>
      <c r="E89" s="33"/>
      <c r="F89" s="25" t="str">
        <f>F12</f>
        <v>parc.č. 2990/9, 2994/2, k.ú. Žalov</v>
      </c>
      <c r="G89" s="33"/>
      <c r="H89" s="33"/>
      <c r="I89" s="28" t="s">
        <v>20</v>
      </c>
      <c r="J89" s="71" t="str">
        <f>IF(J12="","",J12)</f>
        <v>26. 3. 2021</v>
      </c>
      <c r="K89" s="33"/>
      <c r="L89" s="55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="2" customFormat="1" ht="6.96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55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="2" customFormat="1" ht="40.05" customHeight="1">
      <c r="A91" s="31"/>
      <c r="B91" s="32"/>
      <c r="C91" s="28" t="s">
        <v>22</v>
      </c>
      <c r="D91" s="33"/>
      <c r="E91" s="33"/>
      <c r="F91" s="25" t="str">
        <f>E15</f>
        <v>Město Roztoky, nám. 5 května 2, Roztoky</v>
      </c>
      <c r="G91" s="33"/>
      <c r="H91" s="33"/>
      <c r="I91" s="28" t="s">
        <v>29</v>
      </c>
      <c r="J91" s="29" t="str">
        <f>E21</f>
        <v>B.B.D. s.r.o., Rokycanova 30, 130 00, Praha 3</v>
      </c>
      <c r="K91" s="33"/>
      <c r="L91" s="55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="2" customFormat="1" ht="40.05" customHeight="1">
      <c r="A92" s="31"/>
      <c r="B92" s="32"/>
      <c r="C92" s="28" t="s">
        <v>27</v>
      </c>
      <c r="D92" s="33"/>
      <c r="E92" s="33"/>
      <c r="F92" s="25" t="str">
        <f>IF(E18="","",E18)</f>
        <v>bude vybrán</v>
      </c>
      <c r="G92" s="33"/>
      <c r="H92" s="33"/>
      <c r="I92" s="28" t="s">
        <v>33</v>
      </c>
      <c r="J92" s="29" t="str">
        <f>E24</f>
        <v>NASTA GROUP s.r.o., Za Sokolovnou 92, Zdiby</v>
      </c>
      <c r="K92" s="33"/>
      <c r="L92" s="55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="2" customFormat="1" ht="10.32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55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="2" customFormat="1" ht="29.28" customHeight="1">
      <c r="A94" s="31"/>
      <c r="B94" s="32"/>
      <c r="C94" s="176" t="s">
        <v>167</v>
      </c>
      <c r="D94" s="177"/>
      <c r="E94" s="177"/>
      <c r="F94" s="177"/>
      <c r="G94" s="177"/>
      <c r="H94" s="177"/>
      <c r="I94" s="177"/>
      <c r="J94" s="178" t="s">
        <v>168</v>
      </c>
      <c r="K94" s="177"/>
      <c r="L94" s="55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="2" customFormat="1" ht="10.32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55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="2" customFormat="1" ht="22.8" customHeight="1">
      <c r="A96" s="31"/>
      <c r="B96" s="32"/>
      <c r="C96" s="179" t="s">
        <v>169</v>
      </c>
      <c r="D96" s="33"/>
      <c r="E96" s="33"/>
      <c r="F96" s="33"/>
      <c r="G96" s="33"/>
      <c r="H96" s="33"/>
      <c r="I96" s="33"/>
      <c r="J96" s="102">
        <f>J117</f>
        <v>1500000</v>
      </c>
      <c r="K96" s="33"/>
      <c r="L96" s="55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170</v>
      </c>
    </row>
    <row r="97" s="9" customFormat="1" ht="24.96" customHeight="1">
      <c r="A97" s="9"/>
      <c r="B97" s="180"/>
      <c r="C97" s="181"/>
      <c r="D97" s="182" t="s">
        <v>171</v>
      </c>
      <c r="E97" s="183"/>
      <c r="F97" s="183"/>
      <c r="G97" s="183"/>
      <c r="H97" s="183"/>
      <c r="I97" s="183"/>
      <c r="J97" s="184">
        <f>J118</f>
        <v>1500000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1"/>
      <c r="B98" s="32"/>
      <c r="C98" s="33"/>
      <c r="D98" s="33"/>
      <c r="E98" s="33"/>
      <c r="F98" s="33"/>
      <c r="G98" s="33"/>
      <c r="H98" s="33"/>
      <c r="I98" s="33"/>
      <c r="J98" s="33"/>
      <c r="K98" s="33"/>
      <c r="L98" s="55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</row>
    <row r="99" s="2" customFormat="1" ht="6.96" customHeight="1">
      <c r="A99" s="31"/>
      <c r="B99" s="58"/>
      <c r="C99" s="59"/>
      <c r="D99" s="59"/>
      <c r="E99" s="59"/>
      <c r="F99" s="59"/>
      <c r="G99" s="59"/>
      <c r="H99" s="59"/>
      <c r="I99" s="59"/>
      <c r="J99" s="59"/>
      <c r="K99" s="59"/>
      <c r="L99" s="55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3" s="2" customFormat="1" ht="6.96" customHeight="1">
      <c r="A103" s="31"/>
      <c r="B103" s="60"/>
      <c r="C103" s="61"/>
      <c r="D103" s="61"/>
      <c r="E103" s="61"/>
      <c r="F103" s="61"/>
      <c r="G103" s="61"/>
      <c r="H103" s="61"/>
      <c r="I103" s="61"/>
      <c r="J103" s="61"/>
      <c r="K103" s="61"/>
      <c r="L103" s="55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="2" customFormat="1" ht="24.96" customHeight="1">
      <c r="A104" s="31"/>
      <c r="B104" s="32"/>
      <c r="C104" s="22" t="s">
        <v>172</v>
      </c>
      <c r="D104" s="33"/>
      <c r="E104" s="33"/>
      <c r="F104" s="33"/>
      <c r="G104" s="33"/>
      <c r="H104" s="33"/>
      <c r="I104" s="33"/>
      <c r="J104" s="33"/>
      <c r="K104" s="33"/>
      <c r="L104" s="55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="2" customFormat="1" ht="6.96" customHeight="1">
      <c r="A105" s="31"/>
      <c r="B105" s="32"/>
      <c r="C105" s="33"/>
      <c r="D105" s="33"/>
      <c r="E105" s="33"/>
      <c r="F105" s="33"/>
      <c r="G105" s="33"/>
      <c r="H105" s="33"/>
      <c r="I105" s="33"/>
      <c r="J105" s="33"/>
      <c r="K105" s="33"/>
      <c r="L105" s="55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="2" customFormat="1" ht="12" customHeight="1">
      <c r="A106" s="31"/>
      <c r="B106" s="32"/>
      <c r="C106" s="28" t="s">
        <v>14</v>
      </c>
      <c r="D106" s="33"/>
      <c r="E106" s="33"/>
      <c r="F106" s="33"/>
      <c r="G106" s="33"/>
      <c r="H106" s="33"/>
      <c r="I106" s="33"/>
      <c r="J106" s="33"/>
      <c r="K106" s="33"/>
      <c r="L106" s="55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="2" customFormat="1" ht="16.5" customHeight="1">
      <c r="A107" s="31"/>
      <c r="B107" s="32"/>
      <c r="C107" s="33"/>
      <c r="D107" s="33"/>
      <c r="E107" s="175" t="str">
        <f>E7</f>
        <v>Nový objekt tělocvičny, základní školy Roztoky - Žalov</v>
      </c>
      <c r="F107" s="28"/>
      <c r="G107" s="28"/>
      <c r="H107" s="28"/>
      <c r="I107" s="33"/>
      <c r="J107" s="33"/>
      <c r="K107" s="33"/>
      <c r="L107" s="55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="2" customFormat="1" ht="12" customHeight="1">
      <c r="A108" s="31"/>
      <c r="B108" s="32"/>
      <c r="C108" s="28" t="s">
        <v>164</v>
      </c>
      <c r="D108" s="33"/>
      <c r="E108" s="33"/>
      <c r="F108" s="33"/>
      <c r="G108" s="33"/>
      <c r="H108" s="33"/>
      <c r="I108" s="33"/>
      <c r="J108" s="33"/>
      <c r="K108" s="33"/>
      <c r="L108" s="55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="2" customFormat="1" ht="16.5" customHeight="1">
      <c r="A109" s="31"/>
      <c r="B109" s="32"/>
      <c r="C109" s="33"/>
      <c r="D109" s="33"/>
      <c r="E109" s="68" t="str">
        <f>E9</f>
        <v>00 - VRN</v>
      </c>
      <c r="F109" s="33"/>
      <c r="G109" s="33"/>
      <c r="H109" s="33"/>
      <c r="I109" s="33"/>
      <c r="J109" s="33"/>
      <c r="K109" s="33"/>
      <c r="L109" s="55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="2" customFormat="1" ht="6.96" customHeight="1">
      <c r="A110" s="31"/>
      <c r="B110" s="32"/>
      <c r="C110" s="33"/>
      <c r="D110" s="33"/>
      <c r="E110" s="33"/>
      <c r="F110" s="33"/>
      <c r="G110" s="33"/>
      <c r="H110" s="33"/>
      <c r="I110" s="33"/>
      <c r="J110" s="33"/>
      <c r="K110" s="33"/>
      <c r="L110" s="55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="2" customFormat="1" ht="12" customHeight="1">
      <c r="A111" s="31"/>
      <c r="B111" s="32"/>
      <c r="C111" s="28" t="s">
        <v>18</v>
      </c>
      <c r="D111" s="33"/>
      <c r="E111" s="33"/>
      <c r="F111" s="25" t="str">
        <f>F12</f>
        <v>parc.č. 2990/9, 2994/2, k.ú. Žalov</v>
      </c>
      <c r="G111" s="33"/>
      <c r="H111" s="33"/>
      <c r="I111" s="28" t="s">
        <v>20</v>
      </c>
      <c r="J111" s="71" t="str">
        <f>IF(J12="","",J12)</f>
        <v>26. 3. 2021</v>
      </c>
      <c r="K111" s="33"/>
      <c r="L111" s="55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="2" customFormat="1" ht="6.96" customHeight="1">
      <c r="A112" s="31"/>
      <c r="B112" s="32"/>
      <c r="C112" s="33"/>
      <c r="D112" s="33"/>
      <c r="E112" s="33"/>
      <c r="F112" s="33"/>
      <c r="G112" s="33"/>
      <c r="H112" s="33"/>
      <c r="I112" s="33"/>
      <c r="J112" s="33"/>
      <c r="K112" s="33"/>
      <c r="L112" s="55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="2" customFormat="1" ht="40.05" customHeight="1">
      <c r="A113" s="31"/>
      <c r="B113" s="32"/>
      <c r="C113" s="28" t="s">
        <v>22</v>
      </c>
      <c r="D113" s="33"/>
      <c r="E113" s="33"/>
      <c r="F113" s="25" t="str">
        <f>E15</f>
        <v>Město Roztoky, nám. 5 května 2, Roztoky</v>
      </c>
      <c r="G113" s="33"/>
      <c r="H113" s="33"/>
      <c r="I113" s="28" t="s">
        <v>29</v>
      </c>
      <c r="J113" s="29" t="str">
        <f>E21</f>
        <v>B.B.D. s.r.o., Rokycanova 30, 130 00, Praha 3</v>
      </c>
      <c r="K113" s="33"/>
      <c r="L113" s="55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="2" customFormat="1" ht="40.05" customHeight="1">
      <c r="A114" s="31"/>
      <c r="B114" s="32"/>
      <c r="C114" s="28" t="s">
        <v>27</v>
      </c>
      <c r="D114" s="33"/>
      <c r="E114" s="33"/>
      <c r="F114" s="25" t="str">
        <f>IF(E18="","",E18)</f>
        <v>bude vybrán</v>
      </c>
      <c r="G114" s="33"/>
      <c r="H114" s="33"/>
      <c r="I114" s="28" t="s">
        <v>33</v>
      </c>
      <c r="J114" s="29" t="str">
        <f>E24</f>
        <v>NASTA GROUP s.r.o., Za Sokolovnou 92, Zdiby</v>
      </c>
      <c r="K114" s="33"/>
      <c r="L114" s="55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="2" customFormat="1" ht="10.32" customHeight="1">
      <c r="A115" s="31"/>
      <c r="B115" s="32"/>
      <c r="C115" s="33"/>
      <c r="D115" s="33"/>
      <c r="E115" s="33"/>
      <c r="F115" s="33"/>
      <c r="G115" s="33"/>
      <c r="H115" s="33"/>
      <c r="I115" s="33"/>
      <c r="J115" s="33"/>
      <c r="K115" s="33"/>
      <c r="L115" s="55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="10" customFormat="1" ht="29.28" customHeight="1">
      <c r="A116" s="186"/>
      <c r="B116" s="187"/>
      <c r="C116" s="188" t="s">
        <v>173</v>
      </c>
      <c r="D116" s="189" t="s">
        <v>63</v>
      </c>
      <c r="E116" s="189" t="s">
        <v>59</v>
      </c>
      <c r="F116" s="189" t="s">
        <v>60</v>
      </c>
      <c r="G116" s="189" t="s">
        <v>174</v>
      </c>
      <c r="H116" s="189" t="s">
        <v>175</v>
      </c>
      <c r="I116" s="189" t="s">
        <v>176</v>
      </c>
      <c r="J116" s="190" t="s">
        <v>168</v>
      </c>
      <c r="K116" s="191" t="s">
        <v>177</v>
      </c>
      <c r="L116" s="192"/>
      <c r="M116" s="92" t="s">
        <v>1</v>
      </c>
      <c r="N116" s="93" t="s">
        <v>42</v>
      </c>
      <c r="O116" s="93" t="s">
        <v>178</v>
      </c>
      <c r="P116" s="93" t="s">
        <v>179</v>
      </c>
      <c r="Q116" s="93" t="s">
        <v>180</v>
      </c>
      <c r="R116" s="93" t="s">
        <v>181</v>
      </c>
      <c r="S116" s="93" t="s">
        <v>182</v>
      </c>
      <c r="T116" s="94" t="s">
        <v>183</v>
      </c>
      <c r="U116" s="186"/>
      <c r="V116" s="186"/>
      <c r="W116" s="186"/>
      <c r="X116" s="186"/>
      <c r="Y116" s="186"/>
      <c r="Z116" s="186"/>
      <c r="AA116" s="186"/>
      <c r="AB116" s="186"/>
      <c r="AC116" s="186"/>
      <c r="AD116" s="186"/>
      <c r="AE116" s="186"/>
    </row>
    <row r="117" s="2" customFormat="1" ht="22.8" customHeight="1">
      <c r="A117" s="31"/>
      <c r="B117" s="32"/>
      <c r="C117" s="99" t="s">
        <v>184</v>
      </c>
      <c r="D117" s="33"/>
      <c r="E117" s="33"/>
      <c r="F117" s="33"/>
      <c r="G117" s="33"/>
      <c r="H117" s="33"/>
      <c r="I117" s="33"/>
      <c r="J117" s="193">
        <f>BK117</f>
        <v>1500000</v>
      </c>
      <c r="K117" s="33"/>
      <c r="L117" s="37"/>
      <c r="M117" s="95"/>
      <c r="N117" s="194"/>
      <c r="O117" s="96"/>
      <c r="P117" s="195">
        <f>P118</f>
        <v>0</v>
      </c>
      <c r="Q117" s="96"/>
      <c r="R117" s="195">
        <f>R118</f>
        <v>0</v>
      </c>
      <c r="S117" s="96"/>
      <c r="T117" s="196">
        <f>T118</f>
        <v>0</v>
      </c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T117" s="16" t="s">
        <v>77</v>
      </c>
      <c r="AU117" s="16" t="s">
        <v>170</v>
      </c>
      <c r="BK117" s="197">
        <f>BK118</f>
        <v>1500000</v>
      </c>
    </row>
    <row r="118" s="11" customFormat="1" ht="25.92" customHeight="1">
      <c r="A118" s="11"/>
      <c r="B118" s="198"/>
      <c r="C118" s="199"/>
      <c r="D118" s="200" t="s">
        <v>77</v>
      </c>
      <c r="E118" s="201" t="s">
        <v>84</v>
      </c>
      <c r="F118" s="201" t="s">
        <v>185</v>
      </c>
      <c r="G118" s="199"/>
      <c r="H118" s="199"/>
      <c r="I118" s="199"/>
      <c r="J118" s="202">
        <f>BK118</f>
        <v>1500000</v>
      </c>
      <c r="K118" s="199"/>
      <c r="L118" s="203"/>
      <c r="M118" s="204"/>
      <c r="N118" s="205"/>
      <c r="O118" s="205"/>
      <c r="P118" s="206">
        <f>SUM(P119:P124)</f>
        <v>0</v>
      </c>
      <c r="Q118" s="205"/>
      <c r="R118" s="206">
        <f>SUM(R119:R124)</f>
        <v>0</v>
      </c>
      <c r="S118" s="205"/>
      <c r="T118" s="207">
        <f>SUM(T119:T124)</f>
        <v>0</v>
      </c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R118" s="208" t="s">
        <v>186</v>
      </c>
      <c r="AT118" s="209" t="s">
        <v>77</v>
      </c>
      <c r="AU118" s="209" t="s">
        <v>78</v>
      </c>
      <c r="AY118" s="208" t="s">
        <v>187</v>
      </c>
      <c r="BK118" s="210">
        <f>SUM(BK119:BK124)</f>
        <v>1500000</v>
      </c>
    </row>
    <row r="119" s="2" customFormat="1" ht="16.5" customHeight="1">
      <c r="A119" s="31"/>
      <c r="B119" s="32"/>
      <c r="C119" s="211" t="s">
        <v>86</v>
      </c>
      <c r="D119" s="211" t="s">
        <v>188</v>
      </c>
      <c r="E119" s="212" t="s">
        <v>189</v>
      </c>
      <c r="F119" s="213" t="s">
        <v>190</v>
      </c>
      <c r="G119" s="214" t="s">
        <v>191</v>
      </c>
      <c r="H119" s="215">
        <v>1</v>
      </c>
      <c r="I119" s="216">
        <v>75000</v>
      </c>
      <c r="J119" s="216">
        <f>ROUND(I119*H119,2)</f>
        <v>75000</v>
      </c>
      <c r="K119" s="217"/>
      <c r="L119" s="37"/>
      <c r="M119" s="218" t="s">
        <v>1</v>
      </c>
      <c r="N119" s="219" t="s">
        <v>43</v>
      </c>
      <c r="O119" s="220">
        <v>0</v>
      </c>
      <c r="P119" s="220">
        <f>O119*H119</f>
        <v>0</v>
      </c>
      <c r="Q119" s="220">
        <v>0</v>
      </c>
      <c r="R119" s="220">
        <f>Q119*H119</f>
        <v>0</v>
      </c>
      <c r="S119" s="220">
        <v>0</v>
      </c>
      <c r="T119" s="221">
        <f>S119*H119</f>
        <v>0</v>
      </c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R119" s="222" t="s">
        <v>192</v>
      </c>
      <c r="AT119" s="222" t="s">
        <v>188</v>
      </c>
      <c r="AU119" s="222" t="s">
        <v>86</v>
      </c>
      <c r="AY119" s="16" t="s">
        <v>187</v>
      </c>
      <c r="BE119" s="223">
        <f>IF(N119="základní",J119,0)</f>
        <v>75000</v>
      </c>
      <c r="BF119" s="223">
        <f>IF(N119="snížená",J119,0)</f>
        <v>0</v>
      </c>
      <c r="BG119" s="223">
        <f>IF(N119="zákl. přenesená",J119,0)</f>
        <v>0</v>
      </c>
      <c r="BH119" s="223">
        <f>IF(N119="sníž. přenesená",J119,0)</f>
        <v>0</v>
      </c>
      <c r="BI119" s="223">
        <f>IF(N119="nulová",J119,0)</f>
        <v>0</v>
      </c>
      <c r="BJ119" s="16" t="s">
        <v>86</v>
      </c>
      <c r="BK119" s="223">
        <f>ROUND(I119*H119,2)</f>
        <v>75000</v>
      </c>
      <c r="BL119" s="16" t="s">
        <v>192</v>
      </c>
      <c r="BM119" s="222" t="s">
        <v>193</v>
      </c>
    </row>
    <row r="120" s="2" customFormat="1">
      <c r="A120" s="31"/>
      <c r="B120" s="32"/>
      <c r="C120" s="33"/>
      <c r="D120" s="224" t="s">
        <v>194</v>
      </c>
      <c r="E120" s="33"/>
      <c r="F120" s="225" t="s">
        <v>195</v>
      </c>
      <c r="G120" s="33"/>
      <c r="H120" s="33"/>
      <c r="I120" s="33"/>
      <c r="J120" s="33"/>
      <c r="K120" s="33"/>
      <c r="L120" s="37"/>
      <c r="M120" s="226"/>
      <c r="N120" s="227"/>
      <c r="O120" s="83"/>
      <c r="P120" s="83"/>
      <c r="Q120" s="83"/>
      <c r="R120" s="83"/>
      <c r="S120" s="83"/>
      <c r="T120" s="84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T120" s="16" t="s">
        <v>194</v>
      </c>
      <c r="AU120" s="16" t="s">
        <v>86</v>
      </c>
    </row>
    <row r="121" s="2" customFormat="1" ht="16.5" customHeight="1">
      <c r="A121" s="31"/>
      <c r="B121" s="32"/>
      <c r="C121" s="211" t="s">
        <v>88</v>
      </c>
      <c r="D121" s="211" t="s">
        <v>188</v>
      </c>
      <c r="E121" s="212" t="s">
        <v>196</v>
      </c>
      <c r="F121" s="213" t="s">
        <v>197</v>
      </c>
      <c r="G121" s="214" t="s">
        <v>191</v>
      </c>
      <c r="H121" s="215">
        <v>1</v>
      </c>
      <c r="I121" s="216">
        <v>1200000</v>
      </c>
      <c r="J121" s="216">
        <f>ROUND(I121*H121,2)</f>
        <v>1200000</v>
      </c>
      <c r="K121" s="217"/>
      <c r="L121" s="37"/>
      <c r="M121" s="218" t="s">
        <v>1</v>
      </c>
      <c r="N121" s="219" t="s">
        <v>43</v>
      </c>
      <c r="O121" s="220">
        <v>0</v>
      </c>
      <c r="P121" s="220">
        <f>O121*H121</f>
        <v>0</v>
      </c>
      <c r="Q121" s="220">
        <v>0</v>
      </c>
      <c r="R121" s="220">
        <f>Q121*H121</f>
        <v>0</v>
      </c>
      <c r="S121" s="220">
        <v>0</v>
      </c>
      <c r="T121" s="221">
        <f>S121*H121</f>
        <v>0</v>
      </c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R121" s="222" t="s">
        <v>192</v>
      </c>
      <c r="AT121" s="222" t="s">
        <v>188</v>
      </c>
      <c r="AU121" s="222" t="s">
        <v>86</v>
      </c>
      <c r="AY121" s="16" t="s">
        <v>187</v>
      </c>
      <c r="BE121" s="223">
        <f>IF(N121="základní",J121,0)</f>
        <v>1200000</v>
      </c>
      <c r="BF121" s="223">
        <f>IF(N121="snížená",J121,0)</f>
        <v>0</v>
      </c>
      <c r="BG121" s="223">
        <f>IF(N121="zákl. přenesená",J121,0)</f>
        <v>0</v>
      </c>
      <c r="BH121" s="223">
        <f>IF(N121="sníž. přenesená",J121,0)</f>
        <v>0</v>
      </c>
      <c r="BI121" s="223">
        <f>IF(N121="nulová",J121,0)</f>
        <v>0</v>
      </c>
      <c r="BJ121" s="16" t="s">
        <v>86</v>
      </c>
      <c r="BK121" s="223">
        <f>ROUND(I121*H121,2)</f>
        <v>1200000</v>
      </c>
      <c r="BL121" s="16" t="s">
        <v>192</v>
      </c>
      <c r="BM121" s="222" t="s">
        <v>198</v>
      </c>
    </row>
    <row r="122" s="2" customFormat="1" ht="16.5" customHeight="1">
      <c r="A122" s="31"/>
      <c r="B122" s="32"/>
      <c r="C122" s="211" t="s">
        <v>199</v>
      </c>
      <c r="D122" s="211" t="s">
        <v>188</v>
      </c>
      <c r="E122" s="212" t="s">
        <v>200</v>
      </c>
      <c r="F122" s="213" t="s">
        <v>201</v>
      </c>
      <c r="G122" s="214" t="s">
        <v>191</v>
      </c>
      <c r="H122" s="215">
        <v>1</v>
      </c>
      <c r="I122" s="216">
        <v>150000</v>
      </c>
      <c r="J122" s="216">
        <f>ROUND(I122*H122,2)</f>
        <v>150000</v>
      </c>
      <c r="K122" s="217"/>
      <c r="L122" s="37"/>
      <c r="M122" s="218" t="s">
        <v>1</v>
      </c>
      <c r="N122" s="219" t="s">
        <v>43</v>
      </c>
      <c r="O122" s="220">
        <v>0</v>
      </c>
      <c r="P122" s="220">
        <f>O122*H122</f>
        <v>0</v>
      </c>
      <c r="Q122" s="220">
        <v>0</v>
      </c>
      <c r="R122" s="220">
        <f>Q122*H122</f>
        <v>0</v>
      </c>
      <c r="S122" s="220">
        <v>0</v>
      </c>
      <c r="T122" s="221">
        <f>S122*H122</f>
        <v>0</v>
      </c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R122" s="222" t="s">
        <v>192</v>
      </c>
      <c r="AT122" s="222" t="s">
        <v>188</v>
      </c>
      <c r="AU122" s="222" t="s">
        <v>86</v>
      </c>
      <c r="AY122" s="16" t="s">
        <v>187</v>
      </c>
      <c r="BE122" s="223">
        <f>IF(N122="základní",J122,0)</f>
        <v>150000</v>
      </c>
      <c r="BF122" s="223">
        <f>IF(N122="snížená",J122,0)</f>
        <v>0</v>
      </c>
      <c r="BG122" s="223">
        <f>IF(N122="zákl. přenesená",J122,0)</f>
        <v>0</v>
      </c>
      <c r="BH122" s="223">
        <f>IF(N122="sníž. přenesená",J122,0)</f>
        <v>0</v>
      </c>
      <c r="BI122" s="223">
        <f>IF(N122="nulová",J122,0)</f>
        <v>0</v>
      </c>
      <c r="BJ122" s="16" t="s">
        <v>86</v>
      </c>
      <c r="BK122" s="223">
        <f>ROUND(I122*H122,2)</f>
        <v>150000</v>
      </c>
      <c r="BL122" s="16" t="s">
        <v>192</v>
      </c>
      <c r="BM122" s="222" t="s">
        <v>202</v>
      </c>
    </row>
    <row r="123" s="2" customFormat="1">
      <c r="A123" s="31"/>
      <c r="B123" s="32"/>
      <c r="C123" s="33"/>
      <c r="D123" s="224" t="s">
        <v>194</v>
      </c>
      <c r="E123" s="33"/>
      <c r="F123" s="225" t="s">
        <v>203</v>
      </c>
      <c r="G123" s="33"/>
      <c r="H123" s="33"/>
      <c r="I123" s="33"/>
      <c r="J123" s="33"/>
      <c r="K123" s="33"/>
      <c r="L123" s="37"/>
      <c r="M123" s="226"/>
      <c r="N123" s="227"/>
      <c r="O123" s="83"/>
      <c r="P123" s="83"/>
      <c r="Q123" s="83"/>
      <c r="R123" s="83"/>
      <c r="S123" s="83"/>
      <c r="T123" s="84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T123" s="16" t="s">
        <v>194</v>
      </c>
      <c r="AU123" s="16" t="s">
        <v>86</v>
      </c>
    </row>
    <row r="124" s="2" customFormat="1" ht="16.5" customHeight="1">
      <c r="A124" s="31"/>
      <c r="B124" s="32"/>
      <c r="C124" s="211" t="s">
        <v>204</v>
      </c>
      <c r="D124" s="211" t="s">
        <v>188</v>
      </c>
      <c r="E124" s="212" t="s">
        <v>205</v>
      </c>
      <c r="F124" s="213" t="s">
        <v>206</v>
      </c>
      <c r="G124" s="214" t="s">
        <v>191</v>
      </c>
      <c r="H124" s="215">
        <v>1</v>
      </c>
      <c r="I124" s="216">
        <v>75000</v>
      </c>
      <c r="J124" s="216">
        <f>ROUND(I124*H124,2)</f>
        <v>75000</v>
      </c>
      <c r="K124" s="217"/>
      <c r="L124" s="37"/>
      <c r="M124" s="228" t="s">
        <v>1</v>
      </c>
      <c r="N124" s="229" t="s">
        <v>43</v>
      </c>
      <c r="O124" s="230">
        <v>0</v>
      </c>
      <c r="P124" s="230">
        <f>O124*H124</f>
        <v>0</v>
      </c>
      <c r="Q124" s="230">
        <v>0</v>
      </c>
      <c r="R124" s="230">
        <f>Q124*H124</f>
        <v>0</v>
      </c>
      <c r="S124" s="230">
        <v>0</v>
      </c>
      <c r="T124" s="231">
        <f>S124*H124</f>
        <v>0</v>
      </c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R124" s="222" t="s">
        <v>192</v>
      </c>
      <c r="AT124" s="222" t="s">
        <v>188</v>
      </c>
      <c r="AU124" s="222" t="s">
        <v>86</v>
      </c>
      <c r="AY124" s="16" t="s">
        <v>187</v>
      </c>
      <c r="BE124" s="223">
        <f>IF(N124="základní",J124,0)</f>
        <v>75000</v>
      </c>
      <c r="BF124" s="223">
        <f>IF(N124="snížená",J124,0)</f>
        <v>0</v>
      </c>
      <c r="BG124" s="223">
        <f>IF(N124="zákl. přenesená",J124,0)</f>
        <v>0</v>
      </c>
      <c r="BH124" s="223">
        <f>IF(N124="sníž. přenesená",J124,0)</f>
        <v>0</v>
      </c>
      <c r="BI124" s="223">
        <f>IF(N124="nulová",J124,0)</f>
        <v>0</v>
      </c>
      <c r="BJ124" s="16" t="s">
        <v>86</v>
      </c>
      <c r="BK124" s="223">
        <f>ROUND(I124*H124,2)</f>
        <v>75000</v>
      </c>
      <c r="BL124" s="16" t="s">
        <v>192</v>
      </c>
      <c r="BM124" s="222" t="s">
        <v>207</v>
      </c>
    </row>
    <row r="125" s="2" customFormat="1" ht="6.96" customHeight="1">
      <c r="A125" s="31"/>
      <c r="B125" s="58"/>
      <c r="C125" s="59"/>
      <c r="D125" s="59"/>
      <c r="E125" s="59"/>
      <c r="F125" s="59"/>
      <c r="G125" s="59"/>
      <c r="H125" s="59"/>
      <c r="I125" s="59"/>
      <c r="J125" s="59"/>
      <c r="K125" s="59"/>
      <c r="L125" s="37"/>
      <c r="M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</sheetData>
  <sheetProtection sheet="1" autoFilter="0" formatColumns="0" formatRows="0" objects="1" scenarios="1" spinCount="100000" saltValue="0YVM/xP/rVZzJZE2YD1v+ZVx1XucM5ArAqDe1+2Wm5xX06g83E/n2xxiJVI3qe3bgIkECYQDDJ1DCPg8DuZtWg==" hashValue="z10yV2N1/4rlS/WF345g5saXqf4tAmUjO0zH9pMHe1Eu83allPUYJRuNQPNXtebZoOZoIrdSHnht0JL1/Qtdmg==" algorithmName="SHA-512" password="CC35"/>
  <autoFilter ref="C116:K124"/>
  <mergeCells count="8">
    <mergeCell ref="E7:H7"/>
    <mergeCell ref="E9:H9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21"/>
    </row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147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19"/>
      <c r="AT3" s="16" t="s">
        <v>88</v>
      </c>
    </row>
    <row r="4" hidden="1" s="1" customFormat="1" ht="24.96" customHeight="1">
      <c r="B4" s="19"/>
      <c r="D4" s="140" t="s">
        <v>163</v>
      </c>
      <c r="L4" s="19"/>
      <c r="M4" s="141" t="s">
        <v>10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42" t="s">
        <v>14</v>
      </c>
      <c r="L6" s="19"/>
    </row>
    <row r="7" hidden="1" s="1" customFormat="1" ht="16.5" customHeight="1">
      <c r="B7" s="19"/>
      <c r="E7" s="143" t="str">
        <f>'Rekapitulace stavby'!K6</f>
        <v>Nový objekt tělocvičny, základní školy Roztoky - Žalov</v>
      </c>
      <c r="F7" s="142"/>
      <c r="G7" s="142"/>
      <c r="H7" s="142"/>
      <c r="L7" s="19"/>
    </row>
    <row r="8" hidden="1" s="2" customFormat="1" ht="12" customHeight="1">
      <c r="A8" s="31"/>
      <c r="B8" s="37"/>
      <c r="C8" s="31"/>
      <c r="D8" s="142" t="s">
        <v>164</v>
      </c>
      <c r="E8" s="31"/>
      <c r="F8" s="31"/>
      <c r="G8" s="31"/>
      <c r="H8" s="31"/>
      <c r="I8" s="31"/>
      <c r="J8" s="31"/>
      <c r="K8" s="31"/>
      <c r="L8" s="55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hidden="1" s="2" customFormat="1" ht="16.5" customHeight="1">
      <c r="A9" s="31"/>
      <c r="B9" s="37"/>
      <c r="C9" s="31"/>
      <c r="D9" s="31"/>
      <c r="E9" s="144" t="s">
        <v>2098</v>
      </c>
      <c r="F9" s="31"/>
      <c r="G9" s="31"/>
      <c r="H9" s="31"/>
      <c r="I9" s="31"/>
      <c r="J9" s="31"/>
      <c r="K9" s="31"/>
      <c r="L9" s="55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hidden="1" s="2" customFormat="1">
      <c r="A10" s="31"/>
      <c r="B10" s="37"/>
      <c r="C10" s="31"/>
      <c r="D10" s="31"/>
      <c r="E10" s="31"/>
      <c r="F10" s="31"/>
      <c r="G10" s="31"/>
      <c r="H10" s="31"/>
      <c r="I10" s="31"/>
      <c r="J10" s="31"/>
      <c r="K10" s="31"/>
      <c r="L10" s="55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hidden="1" s="2" customFormat="1" ht="12" customHeight="1">
      <c r="A11" s="31"/>
      <c r="B11" s="37"/>
      <c r="C11" s="31"/>
      <c r="D11" s="142" t="s">
        <v>16</v>
      </c>
      <c r="E11" s="31"/>
      <c r="F11" s="133" t="s">
        <v>1</v>
      </c>
      <c r="G11" s="31"/>
      <c r="H11" s="31"/>
      <c r="I11" s="142" t="s">
        <v>17</v>
      </c>
      <c r="J11" s="133" t="s">
        <v>1</v>
      </c>
      <c r="K11" s="31"/>
      <c r="L11" s="55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hidden="1" s="2" customFormat="1" ht="12" customHeight="1">
      <c r="A12" s="31"/>
      <c r="B12" s="37"/>
      <c r="C12" s="31"/>
      <c r="D12" s="142" t="s">
        <v>18</v>
      </c>
      <c r="E12" s="31"/>
      <c r="F12" s="133" t="s">
        <v>19</v>
      </c>
      <c r="G12" s="31"/>
      <c r="H12" s="31"/>
      <c r="I12" s="142" t="s">
        <v>20</v>
      </c>
      <c r="J12" s="145" t="str">
        <f>'Rekapitulace stavby'!AN8</f>
        <v>26. 3. 2021</v>
      </c>
      <c r="K12" s="31"/>
      <c r="L12" s="55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hidden="1" s="2" customFormat="1" ht="10.8" customHeight="1">
      <c r="A13" s="31"/>
      <c r="B13" s="37"/>
      <c r="C13" s="31"/>
      <c r="D13" s="31"/>
      <c r="E13" s="31"/>
      <c r="F13" s="31"/>
      <c r="G13" s="31"/>
      <c r="H13" s="31"/>
      <c r="I13" s="31"/>
      <c r="J13" s="31"/>
      <c r="K13" s="31"/>
      <c r="L13" s="55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hidden="1" s="2" customFormat="1" ht="12" customHeight="1">
      <c r="A14" s="31"/>
      <c r="B14" s="37"/>
      <c r="C14" s="31"/>
      <c r="D14" s="142" t="s">
        <v>22</v>
      </c>
      <c r="E14" s="31"/>
      <c r="F14" s="31"/>
      <c r="G14" s="31"/>
      <c r="H14" s="31"/>
      <c r="I14" s="142" t="s">
        <v>23</v>
      </c>
      <c r="J14" s="133" t="s">
        <v>24</v>
      </c>
      <c r="K14" s="31"/>
      <c r="L14" s="55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hidden="1" s="2" customFormat="1" ht="18" customHeight="1">
      <c r="A15" s="31"/>
      <c r="B15" s="37"/>
      <c r="C15" s="31"/>
      <c r="D15" s="31"/>
      <c r="E15" s="133" t="s">
        <v>25</v>
      </c>
      <c r="F15" s="31"/>
      <c r="G15" s="31"/>
      <c r="H15" s="31"/>
      <c r="I15" s="142" t="s">
        <v>26</v>
      </c>
      <c r="J15" s="133" t="s">
        <v>1</v>
      </c>
      <c r="K15" s="31"/>
      <c r="L15" s="55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hidden="1" s="2" customFormat="1" ht="6.96" customHeight="1">
      <c r="A16" s="31"/>
      <c r="B16" s="37"/>
      <c r="C16" s="31"/>
      <c r="D16" s="31"/>
      <c r="E16" s="31"/>
      <c r="F16" s="31"/>
      <c r="G16" s="31"/>
      <c r="H16" s="31"/>
      <c r="I16" s="31"/>
      <c r="J16" s="31"/>
      <c r="K16" s="31"/>
      <c r="L16" s="55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hidden="1" s="2" customFormat="1" ht="12" customHeight="1">
      <c r="A17" s="31"/>
      <c r="B17" s="37"/>
      <c r="C17" s="31"/>
      <c r="D17" s="142" t="s">
        <v>27</v>
      </c>
      <c r="E17" s="31"/>
      <c r="F17" s="31"/>
      <c r="G17" s="31"/>
      <c r="H17" s="31"/>
      <c r="I17" s="142" t="s">
        <v>23</v>
      </c>
      <c r="J17" s="133" t="s">
        <v>1</v>
      </c>
      <c r="K17" s="31"/>
      <c r="L17" s="55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hidden="1" s="2" customFormat="1" ht="18" customHeight="1">
      <c r="A18" s="31"/>
      <c r="B18" s="37"/>
      <c r="C18" s="31"/>
      <c r="D18" s="31"/>
      <c r="E18" s="133" t="s">
        <v>28</v>
      </c>
      <c r="F18" s="31"/>
      <c r="G18" s="31"/>
      <c r="H18" s="31"/>
      <c r="I18" s="142" t="s">
        <v>26</v>
      </c>
      <c r="J18" s="133" t="s">
        <v>1</v>
      </c>
      <c r="K18" s="31"/>
      <c r="L18" s="55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hidden="1" s="2" customFormat="1" ht="6.96" customHeight="1">
      <c r="A19" s="31"/>
      <c r="B19" s="37"/>
      <c r="C19" s="31"/>
      <c r="D19" s="31"/>
      <c r="E19" s="31"/>
      <c r="F19" s="31"/>
      <c r="G19" s="31"/>
      <c r="H19" s="31"/>
      <c r="I19" s="31"/>
      <c r="J19" s="31"/>
      <c r="K19" s="31"/>
      <c r="L19" s="55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hidden="1" s="2" customFormat="1" ht="12" customHeight="1">
      <c r="A20" s="31"/>
      <c r="B20" s="37"/>
      <c r="C20" s="31"/>
      <c r="D20" s="142" t="s">
        <v>29</v>
      </c>
      <c r="E20" s="31"/>
      <c r="F20" s="31"/>
      <c r="G20" s="31"/>
      <c r="H20" s="31"/>
      <c r="I20" s="142" t="s">
        <v>23</v>
      </c>
      <c r="J20" s="133" t="s">
        <v>30</v>
      </c>
      <c r="K20" s="31"/>
      <c r="L20" s="55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hidden="1" s="2" customFormat="1" ht="18" customHeight="1">
      <c r="A21" s="31"/>
      <c r="B21" s="37"/>
      <c r="C21" s="31"/>
      <c r="D21" s="31"/>
      <c r="E21" s="133" t="s">
        <v>31</v>
      </c>
      <c r="F21" s="31"/>
      <c r="G21" s="31"/>
      <c r="H21" s="31"/>
      <c r="I21" s="142" t="s">
        <v>26</v>
      </c>
      <c r="J21" s="133" t="s">
        <v>1</v>
      </c>
      <c r="K21" s="31"/>
      <c r="L21" s="55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hidden="1" s="2" customFormat="1" ht="6.96" customHeight="1">
      <c r="A22" s="31"/>
      <c r="B22" s="37"/>
      <c r="C22" s="31"/>
      <c r="D22" s="31"/>
      <c r="E22" s="31"/>
      <c r="F22" s="31"/>
      <c r="G22" s="31"/>
      <c r="H22" s="31"/>
      <c r="I22" s="31"/>
      <c r="J22" s="31"/>
      <c r="K22" s="31"/>
      <c r="L22" s="55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hidden="1" s="2" customFormat="1" ht="12" customHeight="1">
      <c r="A23" s="31"/>
      <c r="B23" s="37"/>
      <c r="C23" s="31"/>
      <c r="D23" s="142" t="s">
        <v>33</v>
      </c>
      <c r="E23" s="31"/>
      <c r="F23" s="31"/>
      <c r="G23" s="31"/>
      <c r="H23" s="31"/>
      <c r="I23" s="142" t="s">
        <v>23</v>
      </c>
      <c r="J23" s="133" t="s">
        <v>34</v>
      </c>
      <c r="K23" s="31"/>
      <c r="L23" s="55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hidden="1" s="2" customFormat="1" ht="18" customHeight="1">
      <c r="A24" s="31"/>
      <c r="B24" s="37"/>
      <c r="C24" s="31"/>
      <c r="D24" s="31"/>
      <c r="E24" s="133" t="s">
        <v>35</v>
      </c>
      <c r="F24" s="31"/>
      <c r="G24" s="31"/>
      <c r="H24" s="31"/>
      <c r="I24" s="142" t="s">
        <v>26</v>
      </c>
      <c r="J24" s="133" t="s">
        <v>1</v>
      </c>
      <c r="K24" s="31"/>
      <c r="L24" s="55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hidden="1" s="2" customFormat="1" ht="6.96" customHeight="1">
      <c r="A25" s="31"/>
      <c r="B25" s="37"/>
      <c r="C25" s="31"/>
      <c r="D25" s="31"/>
      <c r="E25" s="31"/>
      <c r="F25" s="31"/>
      <c r="G25" s="31"/>
      <c r="H25" s="31"/>
      <c r="I25" s="31"/>
      <c r="J25" s="31"/>
      <c r="K25" s="31"/>
      <c r="L25" s="55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hidden="1" s="2" customFormat="1" ht="12" customHeight="1">
      <c r="A26" s="31"/>
      <c r="B26" s="37"/>
      <c r="C26" s="31"/>
      <c r="D26" s="142" t="s">
        <v>36</v>
      </c>
      <c r="E26" s="31"/>
      <c r="F26" s="31"/>
      <c r="G26" s="31"/>
      <c r="H26" s="31"/>
      <c r="I26" s="31"/>
      <c r="J26" s="31"/>
      <c r="K26" s="31"/>
      <c r="L26" s="55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hidden="1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hidden="1" s="2" customFormat="1" ht="6.96" customHeight="1">
      <c r="A28" s="31"/>
      <c r="B28" s="37"/>
      <c r="C28" s="31"/>
      <c r="D28" s="31"/>
      <c r="E28" s="31"/>
      <c r="F28" s="31"/>
      <c r="G28" s="31"/>
      <c r="H28" s="31"/>
      <c r="I28" s="31"/>
      <c r="J28" s="31"/>
      <c r="K28" s="31"/>
      <c r="L28" s="55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hidden="1" s="2" customFormat="1" ht="6.96" customHeight="1">
      <c r="A29" s="31"/>
      <c r="B29" s="37"/>
      <c r="C29" s="31"/>
      <c r="D29" s="150"/>
      <c r="E29" s="150"/>
      <c r="F29" s="150"/>
      <c r="G29" s="150"/>
      <c r="H29" s="150"/>
      <c r="I29" s="150"/>
      <c r="J29" s="150"/>
      <c r="K29" s="150"/>
      <c r="L29" s="55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hidden="1" s="2" customFormat="1" ht="25.44" customHeight="1">
      <c r="A30" s="31"/>
      <c r="B30" s="37"/>
      <c r="C30" s="31"/>
      <c r="D30" s="151" t="s">
        <v>38</v>
      </c>
      <c r="E30" s="31"/>
      <c r="F30" s="31"/>
      <c r="G30" s="31"/>
      <c r="H30" s="31"/>
      <c r="I30" s="31"/>
      <c r="J30" s="152">
        <f>ROUND(J126, 2)</f>
        <v>49141.400000000001</v>
      </c>
      <c r="K30" s="31"/>
      <c r="L30" s="55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hidden="1" s="2" customFormat="1" ht="6.96" customHeight="1">
      <c r="A31" s="31"/>
      <c r="B31" s="37"/>
      <c r="C31" s="31"/>
      <c r="D31" s="150"/>
      <c r="E31" s="150"/>
      <c r="F31" s="150"/>
      <c r="G31" s="150"/>
      <c r="H31" s="150"/>
      <c r="I31" s="150"/>
      <c r="J31" s="150"/>
      <c r="K31" s="150"/>
      <c r="L31" s="55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hidden="1" s="2" customFormat="1" ht="14.4" customHeight="1">
      <c r="A32" s="31"/>
      <c r="B32" s="37"/>
      <c r="C32" s="31"/>
      <c r="D32" s="31"/>
      <c r="E32" s="31"/>
      <c r="F32" s="153" t="s">
        <v>40</v>
      </c>
      <c r="G32" s="31"/>
      <c r="H32" s="31"/>
      <c r="I32" s="153" t="s">
        <v>39</v>
      </c>
      <c r="J32" s="153" t="s">
        <v>41</v>
      </c>
      <c r="K32" s="31"/>
      <c r="L32" s="55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hidden="1" s="2" customFormat="1" ht="14.4" customHeight="1">
      <c r="A33" s="31"/>
      <c r="B33" s="37"/>
      <c r="C33" s="31"/>
      <c r="D33" s="154" t="s">
        <v>42</v>
      </c>
      <c r="E33" s="142" t="s">
        <v>43</v>
      </c>
      <c r="F33" s="155">
        <f>ROUND((SUM(BE126:BE180)),  2)</f>
        <v>49141.400000000001</v>
      </c>
      <c r="G33" s="31"/>
      <c r="H33" s="31"/>
      <c r="I33" s="156">
        <v>0.20999999999999999</v>
      </c>
      <c r="J33" s="155">
        <f>ROUND(((SUM(BE126:BE180))*I33),  2)</f>
        <v>10319.690000000001</v>
      </c>
      <c r="K33" s="31"/>
      <c r="L33" s="55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hidden="1" s="2" customFormat="1" ht="14.4" customHeight="1">
      <c r="A34" s="31"/>
      <c r="B34" s="37"/>
      <c r="C34" s="31"/>
      <c r="D34" s="31"/>
      <c r="E34" s="142" t="s">
        <v>44</v>
      </c>
      <c r="F34" s="155">
        <f>ROUND((SUM(BF126:BF180)),  2)</f>
        <v>0</v>
      </c>
      <c r="G34" s="31"/>
      <c r="H34" s="31"/>
      <c r="I34" s="156">
        <v>0.14999999999999999</v>
      </c>
      <c r="J34" s="155">
        <f>ROUND(((SUM(BF126:BF180))*I34),  2)</f>
        <v>0</v>
      </c>
      <c r="K34" s="31"/>
      <c r="L34" s="55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hidden="1" s="2" customFormat="1" ht="14.4" customHeight="1">
      <c r="A35" s="31"/>
      <c r="B35" s="37"/>
      <c r="C35" s="31"/>
      <c r="D35" s="31"/>
      <c r="E35" s="142" t="s">
        <v>45</v>
      </c>
      <c r="F35" s="155">
        <f>ROUND((SUM(BG126:BG180)),  2)</f>
        <v>0</v>
      </c>
      <c r="G35" s="31"/>
      <c r="H35" s="31"/>
      <c r="I35" s="156">
        <v>0.20999999999999999</v>
      </c>
      <c r="J35" s="155">
        <f>0</f>
        <v>0</v>
      </c>
      <c r="K35" s="31"/>
      <c r="L35" s="55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hidden="1" s="2" customFormat="1" ht="14.4" customHeight="1">
      <c r="A36" s="31"/>
      <c r="B36" s="37"/>
      <c r="C36" s="31"/>
      <c r="D36" s="31"/>
      <c r="E36" s="142" t="s">
        <v>46</v>
      </c>
      <c r="F36" s="155">
        <f>ROUND((SUM(BH126:BH180)),  2)</f>
        <v>0</v>
      </c>
      <c r="G36" s="31"/>
      <c r="H36" s="31"/>
      <c r="I36" s="156">
        <v>0.14999999999999999</v>
      </c>
      <c r="J36" s="155">
        <f>0</f>
        <v>0</v>
      </c>
      <c r="K36" s="31"/>
      <c r="L36" s="55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hidden="1" s="2" customFormat="1" ht="14.4" customHeight="1">
      <c r="A37" s="31"/>
      <c r="B37" s="37"/>
      <c r="C37" s="31"/>
      <c r="D37" s="31"/>
      <c r="E37" s="142" t="s">
        <v>47</v>
      </c>
      <c r="F37" s="155">
        <f>ROUND((SUM(BI126:BI180)),  2)</f>
        <v>0</v>
      </c>
      <c r="G37" s="31"/>
      <c r="H37" s="31"/>
      <c r="I37" s="156">
        <v>0</v>
      </c>
      <c r="J37" s="155">
        <f>0</f>
        <v>0</v>
      </c>
      <c r="K37" s="31"/>
      <c r="L37" s="55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hidden="1" s="2" customFormat="1" ht="6.96" customHeight="1">
      <c r="A38" s="31"/>
      <c r="B38" s="37"/>
      <c r="C38" s="31"/>
      <c r="D38" s="31"/>
      <c r="E38" s="31"/>
      <c r="F38" s="31"/>
      <c r="G38" s="31"/>
      <c r="H38" s="31"/>
      <c r="I38" s="31"/>
      <c r="J38" s="31"/>
      <c r="K38" s="31"/>
      <c r="L38" s="55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hidden="1" s="2" customFormat="1" ht="25.44" customHeight="1">
      <c r="A39" s="31"/>
      <c r="B39" s="37"/>
      <c r="C39" s="157"/>
      <c r="D39" s="158" t="s">
        <v>48</v>
      </c>
      <c r="E39" s="159"/>
      <c r="F39" s="159"/>
      <c r="G39" s="160" t="s">
        <v>49</v>
      </c>
      <c r="H39" s="161" t="s">
        <v>50</v>
      </c>
      <c r="I39" s="159"/>
      <c r="J39" s="162">
        <f>SUM(J30:J37)</f>
        <v>59461.090000000004</v>
      </c>
      <c r="K39" s="163"/>
      <c r="L39" s="55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hidden="1" s="2" customFormat="1" ht="14.4" customHeight="1">
      <c r="A40" s="31"/>
      <c r="B40" s="37"/>
      <c r="C40" s="31"/>
      <c r="D40" s="31"/>
      <c r="E40" s="31"/>
      <c r="F40" s="31"/>
      <c r="G40" s="31"/>
      <c r="H40" s="31"/>
      <c r="I40" s="31"/>
      <c r="J40" s="31"/>
      <c r="K40" s="31"/>
      <c r="L40" s="55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hidden="1" s="1" customFormat="1" ht="14.4" customHeight="1">
      <c r="B41" s="19"/>
      <c r="L41" s="19"/>
    </row>
    <row r="42" hidden="1" s="1" customFormat="1" ht="14.4" customHeight="1">
      <c r="B42" s="19"/>
      <c r="L42" s="19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55"/>
      <c r="D50" s="164" t="s">
        <v>51</v>
      </c>
      <c r="E50" s="165"/>
      <c r="F50" s="165"/>
      <c r="G50" s="164" t="s">
        <v>52</v>
      </c>
      <c r="H50" s="165"/>
      <c r="I50" s="165"/>
      <c r="J50" s="165"/>
      <c r="K50" s="165"/>
      <c r="L50" s="55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1"/>
      <c r="B61" s="37"/>
      <c r="C61" s="31"/>
      <c r="D61" s="166" t="s">
        <v>53</v>
      </c>
      <c r="E61" s="167"/>
      <c r="F61" s="168" t="s">
        <v>54</v>
      </c>
      <c r="G61" s="166" t="s">
        <v>53</v>
      </c>
      <c r="H61" s="167"/>
      <c r="I61" s="167"/>
      <c r="J61" s="169" t="s">
        <v>54</v>
      </c>
      <c r="K61" s="167"/>
      <c r="L61" s="55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1"/>
      <c r="B65" s="37"/>
      <c r="C65" s="31"/>
      <c r="D65" s="164" t="s">
        <v>55</v>
      </c>
      <c r="E65" s="170"/>
      <c r="F65" s="170"/>
      <c r="G65" s="164" t="s">
        <v>56</v>
      </c>
      <c r="H65" s="170"/>
      <c r="I65" s="170"/>
      <c r="J65" s="170"/>
      <c r="K65" s="170"/>
      <c r="L65" s="55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1"/>
      <c r="B76" s="37"/>
      <c r="C76" s="31"/>
      <c r="D76" s="166" t="s">
        <v>53</v>
      </c>
      <c r="E76" s="167"/>
      <c r="F76" s="168" t="s">
        <v>54</v>
      </c>
      <c r="G76" s="166" t="s">
        <v>53</v>
      </c>
      <c r="H76" s="167"/>
      <c r="I76" s="167"/>
      <c r="J76" s="169" t="s">
        <v>54</v>
      </c>
      <c r="K76" s="167"/>
      <c r="L76" s="55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hidden="1" s="2" customFormat="1" ht="14.4" customHeight="1">
      <c r="A77" s="31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55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78" hidden="1"/>
    <row r="79" hidden="1"/>
    <row r="80" hidden="1"/>
    <row r="81" s="2" customFormat="1" ht="6.96" customHeight="1">
      <c r="A81" s="31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55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="2" customFormat="1" ht="24.96" customHeight="1">
      <c r="A82" s="31"/>
      <c r="B82" s="32"/>
      <c r="C82" s="22" t="s">
        <v>166</v>
      </c>
      <c r="D82" s="33"/>
      <c r="E82" s="33"/>
      <c r="F82" s="33"/>
      <c r="G82" s="33"/>
      <c r="H82" s="33"/>
      <c r="I82" s="33"/>
      <c r="J82" s="33"/>
      <c r="K82" s="33"/>
      <c r="L82" s="55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="2" customFormat="1" ht="6.96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5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="2" customFormat="1" ht="12" customHeight="1">
      <c r="A84" s="31"/>
      <c r="B84" s="32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55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="2" customFormat="1" ht="16.5" customHeight="1">
      <c r="A85" s="31"/>
      <c r="B85" s="32"/>
      <c r="C85" s="33"/>
      <c r="D85" s="33"/>
      <c r="E85" s="175" t="str">
        <f>E7</f>
        <v>Nový objekt tělocvičny, základní školy Roztoky - Žalov</v>
      </c>
      <c r="F85" s="28"/>
      <c r="G85" s="28"/>
      <c r="H85" s="28"/>
      <c r="I85" s="33"/>
      <c r="J85" s="33"/>
      <c r="K85" s="33"/>
      <c r="L85" s="55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="2" customFormat="1" ht="12" customHeight="1">
      <c r="A86" s="31"/>
      <c r="B86" s="32"/>
      <c r="C86" s="28" t="s">
        <v>164</v>
      </c>
      <c r="D86" s="33"/>
      <c r="E86" s="33"/>
      <c r="F86" s="33"/>
      <c r="G86" s="33"/>
      <c r="H86" s="33"/>
      <c r="I86" s="33"/>
      <c r="J86" s="33"/>
      <c r="K86" s="33"/>
      <c r="L86" s="55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="2" customFormat="1" ht="16.5" customHeight="1">
      <c r="A87" s="31"/>
      <c r="B87" s="32"/>
      <c r="C87" s="33"/>
      <c r="D87" s="33"/>
      <c r="E87" s="68" t="str">
        <f>E9</f>
        <v>D.1.4f - Plyn</v>
      </c>
      <c r="F87" s="33"/>
      <c r="G87" s="33"/>
      <c r="H87" s="33"/>
      <c r="I87" s="33"/>
      <c r="J87" s="33"/>
      <c r="K87" s="33"/>
      <c r="L87" s="55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="2" customFormat="1" ht="6.96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55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="2" customFormat="1" ht="12" customHeight="1">
      <c r="A89" s="31"/>
      <c r="B89" s="32"/>
      <c r="C89" s="28" t="s">
        <v>18</v>
      </c>
      <c r="D89" s="33"/>
      <c r="E89" s="33"/>
      <c r="F89" s="25" t="str">
        <f>F12</f>
        <v>parc.č. 2990/9, 2994/2, k.ú. Žalov</v>
      </c>
      <c r="G89" s="33"/>
      <c r="H89" s="33"/>
      <c r="I89" s="28" t="s">
        <v>20</v>
      </c>
      <c r="J89" s="71" t="str">
        <f>IF(J12="","",J12)</f>
        <v>26. 3. 2021</v>
      </c>
      <c r="K89" s="33"/>
      <c r="L89" s="55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="2" customFormat="1" ht="6.96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55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="2" customFormat="1" ht="40.05" customHeight="1">
      <c r="A91" s="31"/>
      <c r="B91" s="32"/>
      <c r="C91" s="28" t="s">
        <v>22</v>
      </c>
      <c r="D91" s="33"/>
      <c r="E91" s="33"/>
      <c r="F91" s="25" t="str">
        <f>E15</f>
        <v>Město Roztoky, nám. 5 května 2, Roztoky</v>
      </c>
      <c r="G91" s="33"/>
      <c r="H91" s="33"/>
      <c r="I91" s="28" t="s">
        <v>29</v>
      </c>
      <c r="J91" s="29" t="str">
        <f>E21</f>
        <v>B.B.D. s.r.o., Rokycanova 30, 130 00, Praha 3</v>
      </c>
      <c r="K91" s="33"/>
      <c r="L91" s="55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="2" customFormat="1" ht="40.05" customHeight="1">
      <c r="A92" s="31"/>
      <c r="B92" s="32"/>
      <c r="C92" s="28" t="s">
        <v>27</v>
      </c>
      <c r="D92" s="33"/>
      <c r="E92" s="33"/>
      <c r="F92" s="25" t="str">
        <f>IF(E18="","",E18)</f>
        <v>bude vybrán</v>
      </c>
      <c r="G92" s="33"/>
      <c r="H92" s="33"/>
      <c r="I92" s="28" t="s">
        <v>33</v>
      </c>
      <c r="J92" s="29" t="str">
        <f>E24</f>
        <v>NASTA GROUP s.r.o., Za Sokolovnou 92, Zdiby</v>
      </c>
      <c r="K92" s="33"/>
      <c r="L92" s="55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="2" customFormat="1" ht="10.32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55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="2" customFormat="1" ht="29.28" customHeight="1">
      <c r="A94" s="31"/>
      <c r="B94" s="32"/>
      <c r="C94" s="176" t="s">
        <v>167</v>
      </c>
      <c r="D94" s="177"/>
      <c r="E94" s="177"/>
      <c r="F94" s="177"/>
      <c r="G94" s="177"/>
      <c r="H94" s="177"/>
      <c r="I94" s="177"/>
      <c r="J94" s="178" t="s">
        <v>168</v>
      </c>
      <c r="K94" s="177"/>
      <c r="L94" s="55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="2" customFormat="1" ht="10.32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55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="2" customFormat="1" ht="22.8" customHeight="1">
      <c r="A96" s="31"/>
      <c r="B96" s="32"/>
      <c r="C96" s="179" t="s">
        <v>169</v>
      </c>
      <c r="D96" s="33"/>
      <c r="E96" s="33"/>
      <c r="F96" s="33"/>
      <c r="G96" s="33"/>
      <c r="H96" s="33"/>
      <c r="I96" s="33"/>
      <c r="J96" s="102">
        <f>J126</f>
        <v>49141.400000000001</v>
      </c>
      <c r="K96" s="33"/>
      <c r="L96" s="55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170</v>
      </c>
    </row>
    <row r="97" s="9" customFormat="1" ht="24.96" customHeight="1">
      <c r="A97" s="9"/>
      <c r="B97" s="180"/>
      <c r="C97" s="181"/>
      <c r="D97" s="182" t="s">
        <v>931</v>
      </c>
      <c r="E97" s="183"/>
      <c r="F97" s="183"/>
      <c r="G97" s="183"/>
      <c r="H97" s="183"/>
      <c r="I97" s="183"/>
      <c r="J97" s="184">
        <f>J127</f>
        <v>1612.4000000000001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3" customFormat="1" ht="19.92" customHeight="1">
      <c r="A98" s="13"/>
      <c r="B98" s="246"/>
      <c r="C98" s="125"/>
      <c r="D98" s="247" t="s">
        <v>1176</v>
      </c>
      <c r="E98" s="248"/>
      <c r="F98" s="248"/>
      <c r="G98" s="248"/>
      <c r="H98" s="248"/>
      <c r="I98" s="248"/>
      <c r="J98" s="249">
        <f>J128</f>
        <v>1354.4000000000001</v>
      </c>
      <c r="K98" s="125"/>
      <c r="L98" s="250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</row>
    <row r="99" s="13" customFormat="1" ht="19.92" customHeight="1">
      <c r="A99" s="13"/>
      <c r="B99" s="246"/>
      <c r="C99" s="125"/>
      <c r="D99" s="247" t="s">
        <v>934</v>
      </c>
      <c r="E99" s="248"/>
      <c r="F99" s="248"/>
      <c r="G99" s="248"/>
      <c r="H99" s="248"/>
      <c r="I99" s="248"/>
      <c r="J99" s="249">
        <f>J138</f>
        <v>258</v>
      </c>
      <c r="K99" s="125"/>
      <c r="L99" s="250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</row>
    <row r="100" s="9" customFormat="1" ht="24.96" customHeight="1">
      <c r="A100" s="9"/>
      <c r="B100" s="180"/>
      <c r="C100" s="181"/>
      <c r="D100" s="182" t="s">
        <v>1178</v>
      </c>
      <c r="E100" s="183"/>
      <c r="F100" s="183"/>
      <c r="G100" s="183"/>
      <c r="H100" s="183"/>
      <c r="I100" s="183"/>
      <c r="J100" s="184">
        <f>J142</f>
        <v>35702.599999999999</v>
      </c>
      <c r="K100" s="181"/>
      <c r="L100" s="185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3" customFormat="1" ht="19.92" customHeight="1">
      <c r="A101" s="13"/>
      <c r="B101" s="246"/>
      <c r="C101" s="125"/>
      <c r="D101" s="247" t="s">
        <v>1179</v>
      </c>
      <c r="E101" s="248"/>
      <c r="F101" s="248"/>
      <c r="G101" s="248"/>
      <c r="H101" s="248"/>
      <c r="I101" s="248"/>
      <c r="J101" s="249">
        <f>J143</f>
        <v>693.60000000000002</v>
      </c>
      <c r="K101" s="125"/>
      <c r="L101" s="250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</row>
    <row r="102" s="13" customFormat="1" ht="19.92" customHeight="1">
      <c r="A102" s="13"/>
      <c r="B102" s="246"/>
      <c r="C102" s="125"/>
      <c r="D102" s="247" t="s">
        <v>2099</v>
      </c>
      <c r="E102" s="248"/>
      <c r="F102" s="248"/>
      <c r="G102" s="248"/>
      <c r="H102" s="248"/>
      <c r="I102" s="248"/>
      <c r="J102" s="249">
        <f>J148</f>
        <v>33261</v>
      </c>
      <c r="K102" s="125"/>
      <c r="L102" s="250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</row>
    <row r="103" s="13" customFormat="1" ht="19.92" customHeight="1">
      <c r="A103" s="13"/>
      <c r="B103" s="246"/>
      <c r="C103" s="125"/>
      <c r="D103" s="247" t="s">
        <v>1186</v>
      </c>
      <c r="E103" s="248"/>
      <c r="F103" s="248"/>
      <c r="G103" s="248"/>
      <c r="H103" s="248"/>
      <c r="I103" s="248"/>
      <c r="J103" s="249">
        <f>J164</f>
        <v>1748</v>
      </c>
      <c r="K103" s="125"/>
      <c r="L103" s="250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</row>
    <row r="104" s="9" customFormat="1" ht="24.96" customHeight="1">
      <c r="A104" s="9"/>
      <c r="B104" s="180"/>
      <c r="C104" s="181"/>
      <c r="D104" s="182" t="s">
        <v>2100</v>
      </c>
      <c r="E104" s="183"/>
      <c r="F104" s="183"/>
      <c r="G104" s="183"/>
      <c r="H104" s="183"/>
      <c r="I104" s="183"/>
      <c r="J104" s="184">
        <f>J166</f>
        <v>11826.4</v>
      </c>
      <c r="K104" s="181"/>
      <c r="L104" s="185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3" customFormat="1" ht="19.92" customHeight="1">
      <c r="A105" s="13"/>
      <c r="B105" s="246"/>
      <c r="C105" s="125"/>
      <c r="D105" s="247" t="s">
        <v>2101</v>
      </c>
      <c r="E105" s="248"/>
      <c r="F105" s="248"/>
      <c r="G105" s="248"/>
      <c r="H105" s="248"/>
      <c r="I105" s="248"/>
      <c r="J105" s="249">
        <f>J167</f>
        <v>6672.3999999999996</v>
      </c>
      <c r="K105" s="125"/>
      <c r="L105" s="250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</row>
    <row r="106" s="13" customFormat="1" ht="19.92" customHeight="1">
      <c r="A106" s="13"/>
      <c r="B106" s="246"/>
      <c r="C106" s="125"/>
      <c r="D106" s="247" t="s">
        <v>2102</v>
      </c>
      <c r="E106" s="248"/>
      <c r="F106" s="248"/>
      <c r="G106" s="248"/>
      <c r="H106" s="248"/>
      <c r="I106" s="248"/>
      <c r="J106" s="249">
        <f>J178</f>
        <v>5154</v>
      </c>
      <c r="K106" s="125"/>
      <c r="L106" s="250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</row>
    <row r="107" s="2" customFormat="1" ht="21.84" customHeight="1">
      <c r="A107" s="31"/>
      <c r="B107" s="32"/>
      <c r="C107" s="33"/>
      <c r="D107" s="33"/>
      <c r="E107" s="33"/>
      <c r="F107" s="33"/>
      <c r="G107" s="33"/>
      <c r="H107" s="33"/>
      <c r="I107" s="33"/>
      <c r="J107" s="33"/>
      <c r="K107" s="33"/>
      <c r="L107" s="55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="2" customFormat="1" ht="6.96" customHeight="1">
      <c r="A108" s="31"/>
      <c r="B108" s="58"/>
      <c r="C108" s="59"/>
      <c r="D108" s="59"/>
      <c r="E108" s="59"/>
      <c r="F108" s="59"/>
      <c r="G108" s="59"/>
      <c r="H108" s="59"/>
      <c r="I108" s="59"/>
      <c r="J108" s="59"/>
      <c r="K108" s="59"/>
      <c r="L108" s="55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12" s="2" customFormat="1" ht="6.96" customHeight="1">
      <c r="A112" s="31"/>
      <c r="B112" s="60"/>
      <c r="C112" s="61"/>
      <c r="D112" s="61"/>
      <c r="E112" s="61"/>
      <c r="F112" s="61"/>
      <c r="G112" s="61"/>
      <c r="H112" s="61"/>
      <c r="I112" s="61"/>
      <c r="J112" s="61"/>
      <c r="K112" s="61"/>
      <c r="L112" s="55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="2" customFormat="1" ht="24.96" customHeight="1">
      <c r="A113" s="31"/>
      <c r="B113" s="32"/>
      <c r="C113" s="22" t="s">
        <v>172</v>
      </c>
      <c r="D113" s="33"/>
      <c r="E113" s="33"/>
      <c r="F113" s="33"/>
      <c r="G113" s="33"/>
      <c r="H113" s="33"/>
      <c r="I113" s="33"/>
      <c r="J113" s="33"/>
      <c r="K113" s="33"/>
      <c r="L113" s="55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="2" customFormat="1" ht="6.96" customHeight="1">
      <c r="A114" s="31"/>
      <c r="B114" s="32"/>
      <c r="C114" s="33"/>
      <c r="D114" s="33"/>
      <c r="E114" s="33"/>
      <c r="F114" s="33"/>
      <c r="G114" s="33"/>
      <c r="H114" s="33"/>
      <c r="I114" s="33"/>
      <c r="J114" s="33"/>
      <c r="K114" s="33"/>
      <c r="L114" s="55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="2" customFormat="1" ht="12" customHeight="1">
      <c r="A115" s="31"/>
      <c r="B115" s="32"/>
      <c r="C115" s="28" t="s">
        <v>14</v>
      </c>
      <c r="D115" s="33"/>
      <c r="E115" s="33"/>
      <c r="F115" s="33"/>
      <c r="G115" s="33"/>
      <c r="H115" s="33"/>
      <c r="I115" s="33"/>
      <c r="J115" s="33"/>
      <c r="K115" s="33"/>
      <c r="L115" s="55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="2" customFormat="1" ht="16.5" customHeight="1">
      <c r="A116" s="31"/>
      <c r="B116" s="32"/>
      <c r="C116" s="33"/>
      <c r="D116" s="33"/>
      <c r="E116" s="175" t="str">
        <f>E7</f>
        <v>Nový objekt tělocvičny, základní školy Roztoky - Žalov</v>
      </c>
      <c r="F116" s="28"/>
      <c r="G116" s="28"/>
      <c r="H116" s="28"/>
      <c r="I116" s="33"/>
      <c r="J116" s="33"/>
      <c r="K116" s="33"/>
      <c r="L116" s="55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="2" customFormat="1" ht="12" customHeight="1">
      <c r="A117" s="31"/>
      <c r="B117" s="32"/>
      <c r="C117" s="28" t="s">
        <v>164</v>
      </c>
      <c r="D117" s="33"/>
      <c r="E117" s="33"/>
      <c r="F117" s="33"/>
      <c r="G117" s="33"/>
      <c r="H117" s="33"/>
      <c r="I117" s="33"/>
      <c r="J117" s="33"/>
      <c r="K117" s="33"/>
      <c r="L117" s="55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="2" customFormat="1" ht="16.5" customHeight="1">
      <c r="A118" s="31"/>
      <c r="B118" s="32"/>
      <c r="C118" s="33"/>
      <c r="D118" s="33"/>
      <c r="E118" s="68" t="str">
        <f>E9</f>
        <v>D.1.4f - Plyn</v>
      </c>
      <c r="F118" s="33"/>
      <c r="G118" s="33"/>
      <c r="H118" s="33"/>
      <c r="I118" s="33"/>
      <c r="J118" s="33"/>
      <c r="K118" s="33"/>
      <c r="L118" s="55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="2" customFormat="1" ht="6.96" customHeight="1">
      <c r="A119" s="31"/>
      <c r="B119" s="32"/>
      <c r="C119" s="33"/>
      <c r="D119" s="33"/>
      <c r="E119" s="33"/>
      <c r="F119" s="33"/>
      <c r="G119" s="33"/>
      <c r="H119" s="33"/>
      <c r="I119" s="33"/>
      <c r="J119" s="33"/>
      <c r="K119" s="33"/>
      <c r="L119" s="55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="2" customFormat="1" ht="12" customHeight="1">
      <c r="A120" s="31"/>
      <c r="B120" s="32"/>
      <c r="C120" s="28" t="s">
        <v>18</v>
      </c>
      <c r="D120" s="33"/>
      <c r="E120" s="33"/>
      <c r="F120" s="25" t="str">
        <f>F12</f>
        <v>parc.č. 2990/9, 2994/2, k.ú. Žalov</v>
      </c>
      <c r="G120" s="33"/>
      <c r="H120" s="33"/>
      <c r="I120" s="28" t="s">
        <v>20</v>
      </c>
      <c r="J120" s="71" t="str">
        <f>IF(J12="","",J12)</f>
        <v>26. 3. 2021</v>
      </c>
      <c r="K120" s="33"/>
      <c r="L120" s="55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="2" customFormat="1" ht="6.96" customHeight="1">
      <c r="A121" s="31"/>
      <c r="B121" s="32"/>
      <c r="C121" s="33"/>
      <c r="D121" s="33"/>
      <c r="E121" s="33"/>
      <c r="F121" s="33"/>
      <c r="G121" s="33"/>
      <c r="H121" s="33"/>
      <c r="I121" s="33"/>
      <c r="J121" s="33"/>
      <c r="K121" s="33"/>
      <c r="L121" s="55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="2" customFormat="1" ht="40.05" customHeight="1">
      <c r="A122" s="31"/>
      <c r="B122" s="32"/>
      <c r="C122" s="28" t="s">
        <v>22</v>
      </c>
      <c r="D122" s="33"/>
      <c r="E122" s="33"/>
      <c r="F122" s="25" t="str">
        <f>E15</f>
        <v>Město Roztoky, nám. 5 května 2, Roztoky</v>
      </c>
      <c r="G122" s="33"/>
      <c r="H122" s="33"/>
      <c r="I122" s="28" t="s">
        <v>29</v>
      </c>
      <c r="J122" s="29" t="str">
        <f>E21</f>
        <v>B.B.D. s.r.o., Rokycanova 30, 130 00, Praha 3</v>
      </c>
      <c r="K122" s="33"/>
      <c r="L122" s="55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="2" customFormat="1" ht="40.05" customHeight="1">
      <c r="A123" s="31"/>
      <c r="B123" s="32"/>
      <c r="C123" s="28" t="s">
        <v>27</v>
      </c>
      <c r="D123" s="33"/>
      <c r="E123" s="33"/>
      <c r="F123" s="25" t="str">
        <f>IF(E18="","",E18)</f>
        <v>bude vybrán</v>
      </c>
      <c r="G123" s="33"/>
      <c r="H123" s="33"/>
      <c r="I123" s="28" t="s">
        <v>33</v>
      </c>
      <c r="J123" s="29" t="str">
        <f>E24</f>
        <v>NASTA GROUP s.r.o., Za Sokolovnou 92, Zdiby</v>
      </c>
      <c r="K123" s="33"/>
      <c r="L123" s="55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="2" customFormat="1" ht="10.32" customHeight="1">
      <c r="A124" s="31"/>
      <c r="B124" s="32"/>
      <c r="C124" s="33"/>
      <c r="D124" s="33"/>
      <c r="E124" s="33"/>
      <c r="F124" s="33"/>
      <c r="G124" s="33"/>
      <c r="H124" s="33"/>
      <c r="I124" s="33"/>
      <c r="J124" s="33"/>
      <c r="K124" s="33"/>
      <c r="L124" s="55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="10" customFormat="1" ht="29.28" customHeight="1">
      <c r="A125" s="186"/>
      <c r="B125" s="187"/>
      <c r="C125" s="188" t="s">
        <v>173</v>
      </c>
      <c r="D125" s="189" t="s">
        <v>63</v>
      </c>
      <c r="E125" s="189" t="s">
        <v>59</v>
      </c>
      <c r="F125" s="189" t="s">
        <v>60</v>
      </c>
      <c r="G125" s="189" t="s">
        <v>174</v>
      </c>
      <c r="H125" s="189" t="s">
        <v>175</v>
      </c>
      <c r="I125" s="189" t="s">
        <v>176</v>
      </c>
      <c r="J125" s="190" t="s">
        <v>168</v>
      </c>
      <c r="K125" s="191" t="s">
        <v>177</v>
      </c>
      <c r="L125" s="192"/>
      <c r="M125" s="92" t="s">
        <v>1</v>
      </c>
      <c r="N125" s="93" t="s">
        <v>42</v>
      </c>
      <c r="O125" s="93" t="s">
        <v>178</v>
      </c>
      <c r="P125" s="93" t="s">
        <v>179</v>
      </c>
      <c r="Q125" s="93" t="s">
        <v>180</v>
      </c>
      <c r="R125" s="93" t="s">
        <v>181</v>
      </c>
      <c r="S125" s="93" t="s">
        <v>182</v>
      </c>
      <c r="T125" s="94" t="s">
        <v>183</v>
      </c>
      <c r="U125" s="186"/>
      <c r="V125" s="186"/>
      <c r="W125" s="186"/>
      <c r="X125" s="186"/>
      <c r="Y125" s="186"/>
      <c r="Z125" s="186"/>
      <c r="AA125" s="186"/>
      <c r="AB125" s="186"/>
      <c r="AC125" s="186"/>
      <c r="AD125" s="186"/>
      <c r="AE125" s="186"/>
    </row>
    <row r="126" s="2" customFormat="1" ht="22.8" customHeight="1">
      <c r="A126" s="31"/>
      <c r="B126" s="32"/>
      <c r="C126" s="99" t="s">
        <v>184</v>
      </c>
      <c r="D126" s="33"/>
      <c r="E126" s="33"/>
      <c r="F126" s="33"/>
      <c r="G126" s="33"/>
      <c r="H126" s="33"/>
      <c r="I126" s="33"/>
      <c r="J126" s="193">
        <f>BK126</f>
        <v>49141.400000000001</v>
      </c>
      <c r="K126" s="33"/>
      <c r="L126" s="37"/>
      <c r="M126" s="95"/>
      <c r="N126" s="194"/>
      <c r="O126" s="96"/>
      <c r="P126" s="195">
        <f>P127+P142+P166</f>
        <v>0</v>
      </c>
      <c r="Q126" s="96"/>
      <c r="R126" s="195">
        <f>R127+R142+R166</f>
        <v>0</v>
      </c>
      <c r="S126" s="96"/>
      <c r="T126" s="196">
        <f>T127+T142+T166</f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T126" s="16" t="s">
        <v>77</v>
      </c>
      <c r="AU126" s="16" t="s">
        <v>170</v>
      </c>
      <c r="BK126" s="197">
        <f>BK127+BK142+BK166</f>
        <v>49141.400000000001</v>
      </c>
    </row>
    <row r="127" s="11" customFormat="1" ht="25.92" customHeight="1">
      <c r="A127" s="11"/>
      <c r="B127" s="198"/>
      <c r="C127" s="199"/>
      <c r="D127" s="200" t="s">
        <v>77</v>
      </c>
      <c r="E127" s="201" t="s">
        <v>937</v>
      </c>
      <c r="F127" s="201" t="s">
        <v>938</v>
      </c>
      <c r="G127" s="199"/>
      <c r="H127" s="199"/>
      <c r="I127" s="199"/>
      <c r="J127" s="202">
        <f>BK127</f>
        <v>1612.4000000000001</v>
      </c>
      <c r="K127" s="199"/>
      <c r="L127" s="203"/>
      <c r="M127" s="204"/>
      <c r="N127" s="205"/>
      <c r="O127" s="205"/>
      <c r="P127" s="206">
        <f>P128+P138</f>
        <v>0</v>
      </c>
      <c r="Q127" s="205"/>
      <c r="R127" s="206">
        <f>R128+R138</f>
        <v>0</v>
      </c>
      <c r="S127" s="205"/>
      <c r="T127" s="207">
        <f>T128+T138</f>
        <v>0</v>
      </c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R127" s="208" t="s">
        <v>86</v>
      </c>
      <c r="AT127" s="209" t="s">
        <v>77</v>
      </c>
      <c r="AU127" s="209" t="s">
        <v>78</v>
      </c>
      <c r="AY127" s="208" t="s">
        <v>187</v>
      </c>
      <c r="BK127" s="210">
        <f>BK128+BK138</f>
        <v>1612.4000000000001</v>
      </c>
    </row>
    <row r="128" s="11" customFormat="1" ht="22.8" customHeight="1">
      <c r="A128" s="11"/>
      <c r="B128" s="198"/>
      <c r="C128" s="199"/>
      <c r="D128" s="200" t="s">
        <v>77</v>
      </c>
      <c r="E128" s="251" t="s">
        <v>86</v>
      </c>
      <c r="F128" s="251" t="s">
        <v>94</v>
      </c>
      <c r="G128" s="199"/>
      <c r="H128" s="199"/>
      <c r="I128" s="199"/>
      <c r="J128" s="252">
        <f>BK128</f>
        <v>1354.4000000000001</v>
      </c>
      <c r="K128" s="199"/>
      <c r="L128" s="203"/>
      <c r="M128" s="204"/>
      <c r="N128" s="205"/>
      <c r="O128" s="205"/>
      <c r="P128" s="206">
        <f>SUM(P129:P137)</f>
        <v>0</v>
      </c>
      <c r="Q128" s="205"/>
      <c r="R128" s="206">
        <f>SUM(R129:R137)</f>
        <v>0</v>
      </c>
      <c r="S128" s="205"/>
      <c r="T128" s="207">
        <f>SUM(T129:T137)</f>
        <v>0</v>
      </c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R128" s="208" t="s">
        <v>86</v>
      </c>
      <c r="AT128" s="209" t="s">
        <v>77</v>
      </c>
      <c r="AU128" s="209" t="s">
        <v>86</v>
      </c>
      <c r="AY128" s="208" t="s">
        <v>187</v>
      </c>
      <c r="BK128" s="210">
        <f>SUM(BK129:BK137)</f>
        <v>1354.4000000000001</v>
      </c>
    </row>
    <row r="129" s="2" customFormat="1" ht="21.75" customHeight="1">
      <c r="A129" s="31"/>
      <c r="B129" s="32"/>
      <c r="C129" s="211" t="s">
        <v>86</v>
      </c>
      <c r="D129" s="211" t="s">
        <v>188</v>
      </c>
      <c r="E129" s="212" t="s">
        <v>2103</v>
      </c>
      <c r="F129" s="213" t="s">
        <v>2104</v>
      </c>
      <c r="G129" s="214" t="s">
        <v>220</v>
      </c>
      <c r="H129" s="215">
        <v>2</v>
      </c>
      <c r="I129" s="216">
        <v>174</v>
      </c>
      <c r="J129" s="216">
        <f>ROUND(I129*H129,2)</f>
        <v>348</v>
      </c>
      <c r="K129" s="217"/>
      <c r="L129" s="37"/>
      <c r="M129" s="218" t="s">
        <v>1</v>
      </c>
      <c r="N129" s="219" t="s">
        <v>43</v>
      </c>
      <c r="O129" s="220">
        <v>0</v>
      </c>
      <c r="P129" s="220">
        <f>O129*H129</f>
        <v>0</v>
      </c>
      <c r="Q129" s="220">
        <v>0</v>
      </c>
      <c r="R129" s="220">
        <f>Q129*H129</f>
        <v>0</v>
      </c>
      <c r="S129" s="220">
        <v>0</v>
      </c>
      <c r="T129" s="221">
        <f>S129*H129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222" t="s">
        <v>204</v>
      </c>
      <c r="AT129" s="222" t="s">
        <v>188</v>
      </c>
      <c r="AU129" s="222" t="s">
        <v>88</v>
      </c>
      <c r="AY129" s="16" t="s">
        <v>187</v>
      </c>
      <c r="BE129" s="223">
        <f>IF(N129="základní",J129,0)</f>
        <v>348</v>
      </c>
      <c r="BF129" s="223">
        <f>IF(N129="snížená",J129,0)</f>
        <v>0</v>
      </c>
      <c r="BG129" s="223">
        <f>IF(N129="zákl. přenesená",J129,0)</f>
        <v>0</v>
      </c>
      <c r="BH129" s="223">
        <f>IF(N129="sníž. přenesená",J129,0)</f>
        <v>0</v>
      </c>
      <c r="BI129" s="223">
        <f>IF(N129="nulová",J129,0)</f>
        <v>0</v>
      </c>
      <c r="BJ129" s="16" t="s">
        <v>86</v>
      </c>
      <c r="BK129" s="223">
        <f>ROUND(I129*H129,2)</f>
        <v>348</v>
      </c>
      <c r="BL129" s="16" t="s">
        <v>204</v>
      </c>
      <c r="BM129" s="222" t="s">
        <v>88</v>
      </c>
    </row>
    <row r="130" s="12" customFormat="1">
      <c r="A130" s="12"/>
      <c r="B130" s="232"/>
      <c r="C130" s="233"/>
      <c r="D130" s="224" t="s">
        <v>226</v>
      </c>
      <c r="E130" s="241" t="s">
        <v>1</v>
      </c>
      <c r="F130" s="234" t="s">
        <v>2105</v>
      </c>
      <c r="G130" s="233"/>
      <c r="H130" s="235">
        <v>2</v>
      </c>
      <c r="I130" s="233"/>
      <c r="J130" s="233"/>
      <c r="K130" s="233"/>
      <c r="L130" s="236"/>
      <c r="M130" s="237"/>
      <c r="N130" s="238"/>
      <c r="O130" s="238"/>
      <c r="P130" s="238"/>
      <c r="Q130" s="238"/>
      <c r="R130" s="238"/>
      <c r="S130" s="238"/>
      <c r="T130" s="239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T130" s="240" t="s">
        <v>226</v>
      </c>
      <c r="AU130" s="240" t="s">
        <v>88</v>
      </c>
      <c r="AV130" s="12" t="s">
        <v>88</v>
      </c>
      <c r="AW130" s="12" t="s">
        <v>32</v>
      </c>
      <c r="AX130" s="12" t="s">
        <v>78</v>
      </c>
      <c r="AY130" s="240" t="s">
        <v>187</v>
      </c>
    </row>
    <row r="131" s="14" customFormat="1">
      <c r="A131" s="14"/>
      <c r="B131" s="253"/>
      <c r="C131" s="254"/>
      <c r="D131" s="224" t="s">
        <v>226</v>
      </c>
      <c r="E131" s="255" t="s">
        <v>1</v>
      </c>
      <c r="F131" s="256" t="s">
        <v>328</v>
      </c>
      <c r="G131" s="254"/>
      <c r="H131" s="257">
        <v>2</v>
      </c>
      <c r="I131" s="254"/>
      <c r="J131" s="254"/>
      <c r="K131" s="254"/>
      <c r="L131" s="258"/>
      <c r="M131" s="259"/>
      <c r="N131" s="260"/>
      <c r="O131" s="260"/>
      <c r="P131" s="260"/>
      <c r="Q131" s="260"/>
      <c r="R131" s="260"/>
      <c r="S131" s="260"/>
      <c r="T131" s="261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2" t="s">
        <v>226</v>
      </c>
      <c r="AU131" s="262" t="s">
        <v>88</v>
      </c>
      <c r="AV131" s="14" t="s">
        <v>204</v>
      </c>
      <c r="AW131" s="14" t="s">
        <v>32</v>
      </c>
      <c r="AX131" s="14" t="s">
        <v>86</v>
      </c>
      <c r="AY131" s="262" t="s">
        <v>187</v>
      </c>
    </row>
    <row r="132" s="2" customFormat="1" ht="33" customHeight="1">
      <c r="A132" s="31"/>
      <c r="B132" s="32"/>
      <c r="C132" s="211" t="s">
        <v>88</v>
      </c>
      <c r="D132" s="211" t="s">
        <v>188</v>
      </c>
      <c r="E132" s="212" t="s">
        <v>1213</v>
      </c>
      <c r="F132" s="213" t="s">
        <v>1214</v>
      </c>
      <c r="G132" s="214" t="s">
        <v>220</v>
      </c>
      <c r="H132" s="215">
        <v>0.80000000000000004</v>
      </c>
      <c r="I132" s="216">
        <v>402</v>
      </c>
      <c r="J132" s="216">
        <f>ROUND(I132*H132,2)</f>
        <v>321.60000000000002</v>
      </c>
      <c r="K132" s="217"/>
      <c r="L132" s="37"/>
      <c r="M132" s="218" t="s">
        <v>1</v>
      </c>
      <c r="N132" s="219" t="s">
        <v>43</v>
      </c>
      <c r="O132" s="220">
        <v>0</v>
      </c>
      <c r="P132" s="220">
        <f>O132*H132</f>
        <v>0</v>
      </c>
      <c r="Q132" s="220">
        <v>0</v>
      </c>
      <c r="R132" s="220">
        <f>Q132*H132</f>
        <v>0</v>
      </c>
      <c r="S132" s="220">
        <v>0</v>
      </c>
      <c r="T132" s="221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222" t="s">
        <v>204</v>
      </c>
      <c r="AT132" s="222" t="s">
        <v>188</v>
      </c>
      <c r="AU132" s="222" t="s">
        <v>88</v>
      </c>
      <c r="AY132" s="16" t="s">
        <v>187</v>
      </c>
      <c r="BE132" s="223">
        <f>IF(N132="základní",J132,0)</f>
        <v>321.60000000000002</v>
      </c>
      <c r="BF132" s="223">
        <f>IF(N132="snížená",J132,0)</f>
        <v>0</v>
      </c>
      <c r="BG132" s="223">
        <f>IF(N132="zákl. přenesená",J132,0)</f>
        <v>0</v>
      </c>
      <c r="BH132" s="223">
        <f>IF(N132="sníž. přenesená",J132,0)</f>
        <v>0</v>
      </c>
      <c r="BI132" s="223">
        <f>IF(N132="nulová",J132,0)</f>
        <v>0</v>
      </c>
      <c r="BJ132" s="16" t="s">
        <v>86</v>
      </c>
      <c r="BK132" s="223">
        <f>ROUND(I132*H132,2)</f>
        <v>321.60000000000002</v>
      </c>
      <c r="BL132" s="16" t="s">
        <v>204</v>
      </c>
      <c r="BM132" s="222" t="s">
        <v>204</v>
      </c>
    </row>
    <row r="133" s="12" customFormat="1">
      <c r="A133" s="12"/>
      <c r="B133" s="232"/>
      <c r="C133" s="233"/>
      <c r="D133" s="224" t="s">
        <v>226</v>
      </c>
      <c r="E133" s="241" t="s">
        <v>1</v>
      </c>
      <c r="F133" s="234" t="s">
        <v>2106</v>
      </c>
      <c r="G133" s="233"/>
      <c r="H133" s="235">
        <v>0.80000000000000004</v>
      </c>
      <c r="I133" s="233"/>
      <c r="J133" s="233"/>
      <c r="K133" s="233"/>
      <c r="L133" s="236"/>
      <c r="M133" s="237"/>
      <c r="N133" s="238"/>
      <c r="O133" s="238"/>
      <c r="P133" s="238"/>
      <c r="Q133" s="238"/>
      <c r="R133" s="238"/>
      <c r="S133" s="238"/>
      <c r="T133" s="239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T133" s="240" t="s">
        <v>226</v>
      </c>
      <c r="AU133" s="240" t="s">
        <v>88</v>
      </c>
      <c r="AV133" s="12" t="s">
        <v>88</v>
      </c>
      <c r="AW133" s="12" t="s">
        <v>32</v>
      </c>
      <c r="AX133" s="12" t="s">
        <v>78</v>
      </c>
      <c r="AY133" s="240" t="s">
        <v>187</v>
      </c>
    </row>
    <row r="134" s="14" customFormat="1">
      <c r="A134" s="14"/>
      <c r="B134" s="253"/>
      <c r="C134" s="254"/>
      <c r="D134" s="224" t="s">
        <v>226</v>
      </c>
      <c r="E134" s="255" t="s">
        <v>1</v>
      </c>
      <c r="F134" s="256" t="s">
        <v>328</v>
      </c>
      <c r="G134" s="254"/>
      <c r="H134" s="257">
        <v>0.80000000000000004</v>
      </c>
      <c r="I134" s="254"/>
      <c r="J134" s="254"/>
      <c r="K134" s="254"/>
      <c r="L134" s="258"/>
      <c r="M134" s="259"/>
      <c r="N134" s="260"/>
      <c r="O134" s="260"/>
      <c r="P134" s="260"/>
      <c r="Q134" s="260"/>
      <c r="R134" s="260"/>
      <c r="S134" s="260"/>
      <c r="T134" s="261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2" t="s">
        <v>226</v>
      </c>
      <c r="AU134" s="262" t="s">
        <v>88</v>
      </c>
      <c r="AV134" s="14" t="s">
        <v>204</v>
      </c>
      <c r="AW134" s="14" t="s">
        <v>32</v>
      </c>
      <c r="AX134" s="14" t="s">
        <v>86</v>
      </c>
      <c r="AY134" s="262" t="s">
        <v>187</v>
      </c>
    </row>
    <row r="135" s="2" customFormat="1" ht="16.5" customHeight="1">
      <c r="A135" s="31"/>
      <c r="B135" s="32"/>
      <c r="C135" s="263" t="s">
        <v>199</v>
      </c>
      <c r="D135" s="263" t="s">
        <v>461</v>
      </c>
      <c r="E135" s="264" t="s">
        <v>1218</v>
      </c>
      <c r="F135" s="265" t="s">
        <v>1219</v>
      </c>
      <c r="G135" s="266" t="s">
        <v>224</v>
      </c>
      <c r="H135" s="267">
        <v>1.6000000000000001</v>
      </c>
      <c r="I135" s="268">
        <v>428</v>
      </c>
      <c r="J135" s="268">
        <f>ROUND(I135*H135,2)</f>
        <v>684.79999999999995</v>
      </c>
      <c r="K135" s="269"/>
      <c r="L135" s="270"/>
      <c r="M135" s="271" t="s">
        <v>1</v>
      </c>
      <c r="N135" s="272" t="s">
        <v>43</v>
      </c>
      <c r="O135" s="220">
        <v>0</v>
      </c>
      <c r="P135" s="220">
        <f>O135*H135</f>
        <v>0</v>
      </c>
      <c r="Q135" s="220">
        <v>0</v>
      </c>
      <c r="R135" s="220">
        <f>Q135*H135</f>
        <v>0</v>
      </c>
      <c r="S135" s="220">
        <v>0</v>
      </c>
      <c r="T135" s="221">
        <f>S135*H135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222" t="s">
        <v>332</v>
      </c>
      <c r="AT135" s="222" t="s">
        <v>461</v>
      </c>
      <c r="AU135" s="222" t="s">
        <v>88</v>
      </c>
      <c r="AY135" s="16" t="s">
        <v>187</v>
      </c>
      <c r="BE135" s="223">
        <f>IF(N135="základní",J135,0)</f>
        <v>684.79999999999995</v>
      </c>
      <c r="BF135" s="223">
        <f>IF(N135="snížená",J135,0)</f>
        <v>0</v>
      </c>
      <c r="BG135" s="223">
        <f>IF(N135="zákl. přenesená",J135,0)</f>
        <v>0</v>
      </c>
      <c r="BH135" s="223">
        <f>IF(N135="sníž. přenesená",J135,0)</f>
        <v>0</v>
      </c>
      <c r="BI135" s="223">
        <f>IF(N135="nulová",J135,0)</f>
        <v>0</v>
      </c>
      <c r="BJ135" s="16" t="s">
        <v>86</v>
      </c>
      <c r="BK135" s="223">
        <f>ROUND(I135*H135,2)</f>
        <v>684.79999999999995</v>
      </c>
      <c r="BL135" s="16" t="s">
        <v>204</v>
      </c>
      <c r="BM135" s="222" t="s">
        <v>234</v>
      </c>
    </row>
    <row r="136" s="12" customFormat="1">
      <c r="A136" s="12"/>
      <c r="B136" s="232"/>
      <c r="C136" s="233"/>
      <c r="D136" s="224" t="s">
        <v>226</v>
      </c>
      <c r="E136" s="241" t="s">
        <v>1</v>
      </c>
      <c r="F136" s="234" t="s">
        <v>2107</v>
      </c>
      <c r="G136" s="233"/>
      <c r="H136" s="235">
        <v>1.6000000000000001</v>
      </c>
      <c r="I136" s="233"/>
      <c r="J136" s="233"/>
      <c r="K136" s="233"/>
      <c r="L136" s="236"/>
      <c r="M136" s="237"/>
      <c r="N136" s="238"/>
      <c r="O136" s="238"/>
      <c r="P136" s="238"/>
      <c r="Q136" s="238"/>
      <c r="R136" s="238"/>
      <c r="S136" s="238"/>
      <c r="T136" s="239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T136" s="240" t="s">
        <v>226</v>
      </c>
      <c r="AU136" s="240" t="s">
        <v>88</v>
      </c>
      <c r="AV136" s="12" t="s">
        <v>88</v>
      </c>
      <c r="AW136" s="12" t="s">
        <v>32</v>
      </c>
      <c r="AX136" s="12" t="s">
        <v>78</v>
      </c>
      <c r="AY136" s="240" t="s">
        <v>187</v>
      </c>
    </row>
    <row r="137" s="14" customFormat="1">
      <c r="A137" s="14"/>
      <c r="B137" s="253"/>
      <c r="C137" s="254"/>
      <c r="D137" s="224" t="s">
        <v>226</v>
      </c>
      <c r="E137" s="255" t="s">
        <v>1</v>
      </c>
      <c r="F137" s="256" t="s">
        <v>328</v>
      </c>
      <c r="G137" s="254"/>
      <c r="H137" s="257">
        <v>1.6000000000000001</v>
      </c>
      <c r="I137" s="254"/>
      <c r="J137" s="254"/>
      <c r="K137" s="254"/>
      <c r="L137" s="258"/>
      <c r="M137" s="259"/>
      <c r="N137" s="260"/>
      <c r="O137" s="260"/>
      <c r="P137" s="260"/>
      <c r="Q137" s="260"/>
      <c r="R137" s="260"/>
      <c r="S137" s="260"/>
      <c r="T137" s="261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2" t="s">
        <v>226</v>
      </c>
      <c r="AU137" s="262" t="s">
        <v>88</v>
      </c>
      <c r="AV137" s="14" t="s">
        <v>204</v>
      </c>
      <c r="AW137" s="14" t="s">
        <v>32</v>
      </c>
      <c r="AX137" s="14" t="s">
        <v>86</v>
      </c>
      <c r="AY137" s="262" t="s">
        <v>187</v>
      </c>
    </row>
    <row r="138" s="11" customFormat="1" ht="22.8" customHeight="1">
      <c r="A138" s="11"/>
      <c r="B138" s="198"/>
      <c r="C138" s="199"/>
      <c r="D138" s="200" t="s">
        <v>77</v>
      </c>
      <c r="E138" s="251" t="s">
        <v>204</v>
      </c>
      <c r="F138" s="251" t="s">
        <v>1025</v>
      </c>
      <c r="G138" s="199"/>
      <c r="H138" s="199"/>
      <c r="I138" s="199"/>
      <c r="J138" s="252">
        <f>BK138</f>
        <v>258</v>
      </c>
      <c r="K138" s="199"/>
      <c r="L138" s="203"/>
      <c r="M138" s="204"/>
      <c r="N138" s="205"/>
      <c r="O138" s="205"/>
      <c r="P138" s="206">
        <f>SUM(P139:P141)</f>
        <v>0</v>
      </c>
      <c r="Q138" s="205"/>
      <c r="R138" s="206">
        <f>SUM(R139:R141)</f>
        <v>0</v>
      </c>
      <c r="S138" s="205"/>
      <c r="T138" s="207">
        <f>SUM(T139:T141)</f>
        <v>0</v>
      </c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R138" s="208" t="s">
        <v>86</v>
      </c>
      <c r="AT138" s="209" t="s">
        <v>77</v>
      </c>
      <c r="AU138" s="209" t="s">
        <v>86</v>
      </c>
      <c r="AY138" s="208" t="s">
        <v>187</v>
      </c>
      <c r="BK138" s="210">
        <f>SUM(BK139:BK141)</f>
        <v>258</v>
      </c>
    </row>
    <row r="139" s="2" customFormat="1" ht="21.75" customHeight="1">
      <c r="A139" s="31"/>
      <c r="B139" s="32"/>
      <c r="C139" s="211" t="s">
        <v>204</v>
      </c>
      <c r="D139" s="211" t="s">
        <v>188</v>
      </c>
      <c r="E139" s="212" t="s">
        <v>1221</v>
      </c>
      <c r="F139" s="213" t="s">
        <v>1222</v>
      </c>
      <c r="G139" s="214" t="s">
        <v>220</v>
      </c>
      <c r="H139" s="215">
        <v>0.20000000000000001</v>
      </c>
      <c r="I139" s="216">
        <v>1290</v>
      </c>
      <c r="J139" s="216">
        <f>ROUND(I139*H139,2)</f>
        <v>258</v>
      </c>
      <c r="K139" s="217"/>
      <c r="L139" s="37"/>
      <c r="M139" s="218" t="s">
        <v>1</v>
      </c>
      <c r="N139" s="219" t="s">
        <v>43</v>
      </c>
      <c r="O139" s="220">
        <v>0</v>
      </c>
      <c r="P139" s="220">
        <f>O139*H139</f>
        <v>0</v>
      </c>
      <c r="Q139" s="220">
        <v>0</v>
      </c>
      <c r="R139" s="220">
        <f>Q139*H139</f>
        <v>0</v>
      </c>
      <c r="S139" s="220">
        <v>0</v>
      </c>
      <c r="T139" s="221">
        <f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222" t="s">
        <v>204</v>
      </c>
      <c r="AT139" s="222" t="s">
        <v>188</v>
      </c>
      <c r="AU139" s="222" t="s">
        <v>88</v>
      </c>
      <c r="AY139" s="16" t="s">
        <v>187</v>
      </c>
      <c r="BE139" s="223">
        <f>IF(N139="základní",J139,0)</f>
        <v>258</v>
      </c>
      <c r="BF139" s="223">
        <f>IF(N139="snížená",J139,0)</f>
        <v>0</v>
      </c>
      <c r="BG139" s="223">
        <f>IF(N139="zákl. přenesená",J139,0)</f>
        <v>0</v>
      </c>
      <c r="BH139" s="223">
        <f>IF(N139="sníž. přenesená",J139,0)</f>
        <v>0</v>
      </c>
      <c r="BI139" s="223">
        <f>IF(N139="nulová",J139,0)</f>
        <v>0</v>
      </c>
      <c r="BJ139" s="16" t="s">
        <v>86</v>
      </c>
      <c r="BK139" s="223">
        <f>ROUND(I139*H139,2)</f>
        <v>258</v>
      </c>
      <c r="BL139" s="16" t="s">
        <v>204</v>
      </c>
      <c r="BM139" s="222" t="s">
        <v>332</v>
      </c>
    </row>
    <row r="140" s="12" customFormat="1">
      <c r="A140" s="12"/>
      <c r="B140" s="232"/>
      <c r="C140" s="233"/>
      <c r="D140" s="224" t="s">
        <v>226</v>
      </c>
      <c r="E140" s="241" t="s">
        <v>1</v>
      </c>
      <c r="F140" s="234" t="s">
        <v>2108</v>
      </c>
      <c r="G140" s="233"/>
      <c r="H140" s="235">
        <v>0.20000000000000001</v>
      </c>
      <c r="I140" s="233"/>
      <c r="J140" s="233"/>
      <c r="K140" s="233"/>
      <c r="L140" s="236"/>
      <c r="M140" s="237"/>
      <c r="N140" s="238"/>
      <c r="O140" s="238"/>
      <c r="P140" s="238"/>
      <c r="Q140" s="238"/>
      <c r="R140" s="238"/>
      <c r="S140" s="238"/>
      <c r="T140" s="239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T140" s="240" t="s">
        <v>226</v>
      </c>
      <c r="AU140" s="240" t="s">
        <v>88</v>
      </c>
      <c r="AV140" s="12" t="s">
        <v>88</v>
      </c>
      <c r="AW140" s="12" t="s">
        <v>32</v>
      </c>
      <c r="AX140" s="12" t="s">
        <v>78</v>
      </c>
      <c r="AY140" s="240" t="s">
        <v>187</v>
      </c>
    </row>
    <row r="141" s="14" customFormat="1">
      <c r="A141" s="14"/>
      <c r="B141" s="253"/>
      <c r="C141" s="254"/>
      <c r="D141" s="224" t="s">
        <v>226</v>
      </c>
      <c r="E141" s="255" t="s">
        <v>1</v>
      </c>
      <c r="F141" s="256" t="s">
        <v>328</v>
      </c>
      <c r="G141" s="254"/>
      <c r="H141" s="257">
        <v>0.20000000000000001</v>
      </c>
      <c r="I141" s="254"/>
      <c r="J141" s="254"/>
      <c r="K141" s="254"/>
      <c r="L141" s="258"/>
      <c r="M141" s="259"/>
      <c r="N141" s="260"/>
      <c r="O141" s="260"/>
      <c r="P141" s="260"/>
      <c r="Q141" s="260"/>
      <c r="R141" s="260"/>
      <c r="S141" s="260"/>
      <c r="T141" s="261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2" t="s">
        <v>226</v>
      </c>
      <c r="AU141" s="262" t="s">
        <v>88</v>
      </c>
      <c r="AV141" s="14" t="s">
        <v>204</v>
      </c>
      <c r="AW141" s="14" t="s">
        <v>32</v>
      </c>
      <c r="AX141" s="14" t="s">
        <v>86</v>
      </c>
      <c r="AY141" s="262" t="s">
        <v>187</v>
      </c>
    </row>
    <row r="142" s="11" customFormat="1" ht="25.92" customHeight="1">
      <c r="A142" s="11"/>
      <c r="B142" s="198"/>
      <c r="C142" s="199"/>
      <c r="D142" s="200" t="s">
        <v>77</v>
      </c>
      <c r="E142" s="201" t="s">
        <v>1231</v>
      </c>
      <c r="F142" s="201" t="s">
        <v>1232</v>
      </c>
      <c r="G142" s="199"/>
      <c r="H142" s="199"/>
      <c r="I142" s="199"/>
      <c r="J142" s="202">
        <f>BK142</f>
        <v>35702.599999999999</v>
      </c>
      <c r="K142" s="199"/>
      <c r="L142" s="203"/>
      <c r="M142" s="204"/>
      <c r="N142" s="205"/>
      <c r="O142" s="205"/>
      <c r="P142" s="206">
        <f>P143+P148+P164</f>
        <v>0</v>
      </c>
      <c r="Q142" s="205"/>
      <c r="R142" s="206">
        <f>R143+R148+R164</f>
        <v>0</v>
      </c>
      <c r="S142" s="205"/>
      <c r="T142" s="207">
        <f>T143+T148+T164</f>
        <v>0</v>
      </c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R142" s="208" t="s">
        <v>88</v>
      </c>
      <c r="AT142" s="209" t="s">
        <v>77</v>
      </c>
      <c r="AU142" s="209" t="s">
        <v>78</v>
      </c>
      <c r="AY142" s="208" t="s">
        <v>187</v>
      </c>
      <c r="BK142" s="210">
        <f>BK143+BK148+BK164</f>
        <v>35702.599999999999</v>
      </c>
    </row>
    <row r="143" s="11" customFormat="1" ht="22.8" customHeight="1">
      <c r="A143" s="11"/>
      <c r="B143" s="198"/>
      <c r="C143" s="199"/>
      <c r="D143" s="200" t="s">
        <v>77</v>
      </c>
      <c r="E143" s="251" t="s">
        <v>1233</v>
      </c>
      <c r="F143" s="251" t="s">
        <v>1234</v>
      </c>
      <c r="G143" s="199"/>
      <c r="H143" s="199"/>
      <c r="I143" s="199"/>
      <c r="J143" s="252">
        <f>BK143</f>
        <v>693.60000000000002</v>
      </c>
      <c r="K143" s="199"/>
      <c r="L143" s="203"/>
      <c r="M143" s="204"/>
      <c r="N143" s="205"/>
      <c r="O143" s="205"/>
      <c r="P143" s="206">
        <f>SUM(P144:P147)</f>
        <v>0</v>
      </c>
      <c r="Q143" s="205"/>
      <c r="R143" s="206">
        <f>SUM(R144:R147)</f>
        <v>0</v>
      </c>
      <c r="S143" s="205"/>
      <c r="T143" s="207">
        <f>SUM(T144:T147)</f>
        <v>0</v>
      </c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R143" s="208" t="s">
        <v>88</v>
      </c>
      <c r="AT143" s="209" t="s">
        <v>77</v>
      </c>
      <c r="AU143" s="209" t="s">
        <v>86</v>
      </c>
      <c r="AY143" s="208" t="s">
        <v>187</v>
      </c>
      <c r="BK143" s="210">
        <f>SUM(BK144:BK147)</f>
        <v>693.60000000000002</v>
      </c>
    </row>
    <row r="144" s="2" customFormat="1" ht="21.75" customHeight="1">
      <c r="A144" s="31"/>
      <c r="B144" s="32"/>
      <c r="C144" s="211" t="s">
        <v>186</v>
      </c>
      <c r="D144" s="211" t="s">
        <v>188</v>
      </c>
      <c r="E144" s="212" t="s">
        <v>1235</v>
      </c>
      <c r="F144" s="213" t="s">
        <v>1236</v>
      </c>
      <c r="G144" s="214" t="s">
        <v>401</v>
      </c>
      <c r="H144" s="215">
        <v>1</v>
      </c>
      <c r="I144" s="216">
        <v>555</v>
      </c>
      <c r="J144" s="216">
        <f>ROUND(I144*H144,2)</f>
        <v>555</v>
      </c>
      <c r="K144" s="217"/>
      <c r="L144" s="37"/>
      <c r="M144" s="218" t="s">
        <v>1</v>
      </c>
      <c r="N144" s="219" t="s">
        <v>43</v>
      </c>
      <c r="O144" s="220">
        <v>0</v>
      </c>
      <c r="P144" s="220">
        <f>O144*H144</f>
        <v>0</v>
      </c>
      <c r="Q144" s="220">
        <v>0</v>
      </c>
      <c r="R144" s="220">
        <f>Q144*H144</f>
        <v>0</v>
      </c>
      <c r="S144" s="220">
        <v>0</v>
      </c>
      <c r="T144" s="221">
        <f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222" t="s">
        <v>370</v>
      </c>
      <c r="AT144" s="222" t="s">
        <v>188</v>
      </c>
      <c r="AU144" s="222" t="s">
        <v>88</v>
      </c>
      <c r="AY144" s="16" t="s">
        <v>187</v>
      </c>
      <c r="BE144" s="223">
        <f>IF(N144="základní",J144,0)</f>
        <v>555</v>
      </c>
      <c r="BF144" s="223">
        <f>IF(N144="snížená",J144,0)</f>
        <v>0</v>
      </c>
      <c r="BG144" s="223">
        <f>IF(N144="zákl. přenesená",J144,0)</f>
        <v>0</v>
      </c>
      <c r="BH144" s="223">
        <f>IF(N144="sníž. přenesená",J144,0)</f>
        <v>0</v>
      </c>
      <c r="BI144" s="223">
        <f>IF(N144="nulová",J144,0)</f>
        <v>0</v>
      </c>
      <c r="BJ144" s="16" t="s">
        <v>86</v>
      </c>
      <c r="BK144" s="223">
        <f>ROUND(I144*H144,2)</f>
        <v>555</v>
      </c>
      <c r="BL144" s="16" t="s">
        <v>370</v>
      </c>
      <c r="BM144" s="222" t="s">
        <v>341</v>
      </c>
    </row>
    <row r="145" s="2" customFormat="1" ht="16.5" customHeight="1">
      <c r="A145" s="31"/>
      <c r="B145" s="32"/>
      <c r="C145" s="263" t="s">
        <v>234</v>
      </c>
      <c r="D145" s="263" t="s">
        <v>461</v>
      </c>
      <c r="E145" s="264" t="s">
        <v>1237</v>
      </c>
      <c r="F145" s="265" t="s">
        <v>1238</v>
      </c>
      <c r="G145" s="266" t="s">
        <v>1239</v>
      </c>
      <c r="H145" s="267">
        <v>0.59999999999999998</v>
      </c>
      <c r="I145" s="268">
        <v>231</v>
      </c>
      <c r="J145" s="268">
        <f>ROUND(I145*H145,2)</f>
        <v>138.59999999999999</v>
      </c>
      <c r="K145" s="269"/>
      <c r="L145" s="270"/>
      <c r="M145" s="271" t="s">
        <v>1</v>
      </c>
      <c r="N145" s="272" t="s">
        <v>43</v>
      </c>
      <c r="O145" s="220">
        <v>0</v>
      </c>
      <c r="P145" s="220">
        <f>O145*H145</f>
        <v>0</v>
      </c>
      <c r="Q145" s="220">
        <v>0</v>
      </c>
      <c r="R145" s="220">
        <f>Q145*H145</f>
        <v>0</v>
      </c>
      <c r="S145" s="220">
        <v>0</v>
      </c>
      <c r="T145" s="221">
        <f>S145*H145</f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222" t="s">
        <v>659</v>
      </c>
      <c r="AT145" s="222" t="s">
        <v>461</v>
      </c>
      <c r="AU145" s="222" t="s">
        <v>88</v>
      </c>
      <c r="AY145" s="16" t="s">
        <v>187</v>
      </c>
      <c r="BE145" s="223">
        <f>IF(N145="základní",J145,0)</f>
        <v>138.59999999999999</v>
      </c>
      <c r="BF145" s="223">
        <f>IF(N145="snížená",J145,0)</f>
        <v>0</v>
      </c>
      <c r="BG145" s="223">
        <f>IF(N145="zákl. přenesená",J145,0)</f>
        <v>0</v>
      </c>
      <c r="BH145" s="223">
        <f>IF(N145="sníž. přenesená",J145,0)</f>
        <v>0</v>
      </c>
      <c r="BI145" s="223">
        <f>IF(N145="nulová",J145,0)</f>
        <v>0</v>
      </c>
      <c r="BJ145" s="16" t="s">
        <v>86</v>
      </c>
      <c r="BK145" s="223">
        <f>ROUND(I145*H145,2)</f>
        <v>138.59999999999999</v>
      </c>
      <c r="BL145" s="16" t="s">
        <v>370</v>
      </c>
      <c r="BM145" s="222" t="s">
        <v>354</v>
      </c>
    </row>
    <row r="146" s="12" customFormat="1">
      <c r="A146" s="12"/>
      <c r="B146" s="232"/>
      <c r="C146" s="233"/>
      <c r="D146" s="224" t="s">
        <v>226</v>
      </c>
      <c r="E146" s="241" t="s">
        <v>1</v>
      </c>
      <c r="F146" s="234" t="s">
        <v>1240</v>
      </c>
      <c r="G146" s="233"/>
      <c r="H146" s="235">
        <v>0.59999999999999998</v>
      </c>
      <c r="I146" s="233"/>
      <c r="J146" s="233"/>
      <c r="K146" s="233"/>
      <c r="L146" s="236"/>
      <c r="M146" s="237"/>
      <c r="N146" s="238"/>
      <c r="O146" s="238"/>
      <c r="P146" s="238"/>
      <c r="Q146" s="238"/>
      <c r="R146" s="238"/>
      <c r="S146" s="238"/>
      <c r="T146" s="239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T146" s="240" t="s">
        <v>226</v>
      </c>
      <c r="AU146" s="240" t="s">
        <v>88</v>
      </c>
      <c r="AV146" s="12" t="s">
        <v>88</v>
      </c>
      <c r="AW146" s="12" t="s">
        <v>32</v>
      </c>
      <c r="AX146" s="12" t="s">
        <v>78</v>
      </c>
      <c r="AY146" s="240" t="s">
        <v>187</v>
      </c>
    </row>
    <row r="147" s="14" customFormat="1">
      <c r="A147" s="14"/>
      <c r="B147" s="253"/>
      <c r="C147" s="254"/>
      <c r="D147" s="224" t="s">
        <v>226</v>
      </c>
      <c r="E147" s="255" t="s">
        <v>1</v>
      </c>
      <c r="F147" s="256" t="s">
        <v>328</v>
      </c>
      <c r="G147" s="254"/>
      <c r="H147" s="257">
        <v>0.59999999999999998</v>
      </c>
      <c r="I147" s="254"/>
      <c r="J147" s="254"/>
      <c r="K147" s="254"/>
      <c r="L147" s="258"/>
      <c r="M147" s="259"/>
      <c r="N147" s="260"/>
      <c r="O147" s="260"/>
      <c r="P147" s="260"/>
      <c r="Q147" s="260"/>
      <c r="R147" s="260"/>
      <c r="S147" s="260"/>
      <c r="T147" s="261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2" t="s">
        <v>226</v>
      </c>
      <c r="AU147" s="262" t="s">
        <v>88</v>
      </c>
      <c r="AV147" s="14" t="s">
        <v>204</v>
      </c>
      <c r="AW147" s="14" t="s">
        <v>32</v>
      </c>
      <c r="AX147" s="14" t="s">
        <v>86</v>
      </c>
      <c r="AY147" s="262" t="s">
        <v>187</v>
      </c>
    </row>
    <row r="148" s="11" customFormat="1" ht="22.8" customHeight="1">
      <c r="A148" s="11"/>
      <c r="B148" s="198"/>
      <c r="C148" s="199"/>
      <c r="D148" s="200" t="s">
        <v>77</v>
      </c>
      <c r="E148" s="251" t="s">
        <v>2109</v>
      </c>
      <c r="F148" s="251" t="s">
        <v>2110</v>
      </c>
      <c r="G148" s="199"/>
      <c r="H148" s="199"/>
      <c r="I148" s="199"/>
      <c r="J148" s="252">
        <f>BK148</f>
        <v>33261</v>
      </c>
      <c r="K148" s="199"/>
      <c r="L148" s="203"/>
      <c r="M148" s="204"/>
      <c r="N148" s="205"/>
      <c r="O148" s="205"/>
      <c r="P148" s="206">
        <f>SUM(P149:P163)</f>
        <v>0</v>
      </c>
      <c r="Q148" s="205"/>
      <c r="R148" s="206">
        <f>SUM(R149:R163)</f>
        <v>0</v>
      </c>
      <c r="S148" s="205"/>
      <c r="T148" s="207">
        <f>SUM(T149:T163)</f>
        <v>0</v>
      </c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R148" s="208" t="s">
        <v>88</v>
      </c>
      <c r="AT148" s="209" t="s">
        <v>77</v>
      </c>
      <c r="AU148" s="209" t="s">
        <v>86</v>
      </c>
      <c r="AY148" s="208" t="s">
        <v>187</v>
      </c>
      <c r="BK148" s="210">
        <f>SUM(BK149:BK163)</f>
        <v>33261</v>
      </c>
    </row>
    <row r="149" s="2" customFormat="1" ht="16.5" customHeight="1">
      <c r="A149" s="31"/>
      <c r="B149" s="32"/>
      <c r="C149" s="211" t="s">
        <v>262</v>
      </c>
      <c r="D149" s="211" t="s">
        <v>188</v>
      </c>
      <c r="E149" s="212" t="s">
        <v>2111</v>
      </c>
      <c r="F149" s="213" t="s">
        <v>2112</v>
      </c>
      <c r="G149" s="214" t="s">
        <v>237</v>
      </c>
      <c r="H149" s="215">
        <v>1</v>
      </c>
      <c r="I149" s="216">
        <v>328</v>
      </c>
      <c r="J149" s="216">
        <f>ROUND(I149*H149,2)</f>
        <v>328</v>
      </c>
      <c r="K149" s="217"/>
      <c r="L149" s="37"/>
      <c r="M149" s="218" t="s">
        <v>1</v>
      </c>
      <c r="N149" s="219" t="s">
        <v>43</v>
      </c>
      <c r="O149" s="220">
        <v>0</v>
      </c>
      <c r="P149" s="220">
        <f>O149*H149</f>
        <v>0</v>
      </c>
      <c r="Q149" s="220">
        <v>0</v>
      </c>
      <c r="R149" s="220">
        <f>Q149*H149</f>
        <v>0</v>
      </c>
      <c r="S149" s="220">
        <v>0</v>
      </c>
      <c r="T149" s="221">
        <f>S149*H149</f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222" t="s">
        <v>370</v>
      </c>
      <c r="AT149" s="222" t="s">
        <v>188</v>
      </c>
      <c r="AU149" s="222" t="s">
        <v>88</v>
      </c>
      <c r="AY149" s="16" t="s">
        <v>187</v>
      </c>
      <c r="BE149" s="223">
        <f>IF(N149="základní",J149,0)</f>
        <v>328</v>
      </c>
      <c r="BF149" s="223">
        <f>IF(N149="snížená",J149,0)</f>
        <v>0</v>
      </c>
      <c r="BG149" s="223">
        <f>IF(N149="zákl. přenesená",J149,0)</f>
        <v>0</v>
      </c>
      <c r="BH149" s="223">
        <f>IF(N149="sníž. přenesená",J149,0)</f>
        <v>0</v>
      </c>
      <c r="BI149" s="223">
        <f>IF(N149="nulová",J149,0)</f>
        <v>0</v>
      </c>
      <c r="BJ149" s="16" t="s">
        <v>86</v>
      </c>
      <c r="BK149" s="223">
        <f>ROUND(I149*H149,2)</f>
        <v>328</v>
      </c>
      <c r="BL149" s="16" t="s">
        <v>370</v>
      </c>
      <c r="BM149" s="222" t="s">
        <v>363</v>
      </c>
    </row>
    <row r="150" s="2" customFormat="1" ht="16.5" customHeight="1">
      <c r="A150" s="31"/>
      <c r="B150" s="32"/>
      <c r="C150" s="211" t="s">
        <v>332</v>
      </c>
      <c r="D150" s="211" t="s">
        <v>188</v>
      </c>
      <c r="E150" s="212" t="s">
        <v>2113</v>
      </c>
      <c r="F150" s="213" t="s">
        <v>2114</v>
      </c>
      <c r="G150" s="214" t="s">
        <v>237</v>
      </c>
      <c r="H150" s="215">
        <v>3</v>
      </c>
      <c r="I150" s="216">
        <v>392</v>
      </c>
      <c r="J150" s="216">
        <f>ROUND(I150*H150,2)</f>
        <v>1176</v>
      </c>
      <c r="K150" s="217"/>
      <c r="L150" s="37"/>
      <c r="M150" s="218" t="s">
        <v>1</v>
      </c>
      <c r="N150" s="219" t="s">
        <v>43</v>
      </c>
      <c r="O150" s="220">
        <v>0</v>
      </c>
      <c r="P150" s="220">
        <f>O150*H150</f>
        <v>0</v>
      </c>
      <c r="Q150" s="220">
        <v>0</v>
      </c>
      <c r="R150" s="220">
        <f>Q150*H150</f>
        <v>0</v>
      </c>
      <c r="S150" s="220">
        <v>0</v>
      </c>
      <c r="T150" s="221">
        <f>S150*H150</f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222" t="s">
        <v>370</v>
      </c>
      <c r="AT150" s="222" t="s">
        <v>188</v>
      </c>
      <c r="AU150" s="222" t="s">
        <v>88</v>
      </c>
      <c r="AY150" s="16" t="s">
        <v>187</v>
      </c>
      <c r="BE150" s="223">
        <f>IF(N150="základní",J150,0)</f>
        <v>1176</v>
      </c>
      <c r="BF150" s="223">
        <f>IF(N150="snížená",J150,0)</f>
        <v>0</v>
      </c>
      <c r="BG150" s="223">
        <f>IF(N150="zákl. přenesená",J150,0)</f>
        <v>0</v>
      </c>
      <c r="BH150" s="223">
        <f>IF(N150="sníž. přenesená",J150,0)</f>
        <v>0</v>
      </c>
      <c r="BI150" s="223">
        <f>IF(N150="nulová",J150,0)</f>
        <v>0</v>
      </c>
      <c r="BJ150" s="16" t="s">
        <v>86</v>
      </c>
      <c r="BK150" s="223">
        <f>ROUND(I150*H150,2)</f>
        <v>1176</v>
      </c>
      <c r="BL150" s="16" t="s">
        <v>370</v>
      </c>
      <c r="BM150" s="222" t="s">
        <v>370</v>
      </c>
    </row>
    <row r="151" s="2" customFormat="1" ht="16.5" customHeight="1">
      <c r="A151" s="31"/>
      <c r="B151" s="32"/>
      <c r="C151" s="211" t="s">
        <v>336</v>
      </c>
      <c r="D151" s="211" t="s">
        <v>188</v>
      </c>
      <c r="E151" s="212" t="s">
        <v>2115</v>
      </c>
      <c r="F151" s="213" t="s">
        <v>2116</v>
      </c>
      <c r="G151" s="214" t="s">
        <v>237</v>
      </c>
      <c r="H151" s="215">
        <v>16</v>
      </c>
      <c r="I151" s="216">
        <v>533</v>
      </c>
      <c r="J151" s="216">
        <f>ROUND(I151*H151,2)</f>
        <v>8528</v>
      </c>
      <c r="K151" s="217"/>
      <c r="L151" s="37"/>
      <c r="M151" s="218" t="s">
        <v>1</v>
      </c>
      <c r="N151" s="219" t="s">
        <v>43</v>
      </c>
      <c r="O151" s="220">
        <v>0</v>
      </c>
      <c r="P151" s="220">
        <f>O151*H151</f>
        <v>0</v>
      </c>
      <c r="Q151" s="220">
        <v>0</v>
      </c>
      <c r="R151" s="220">
        <f>Q151*H151</f>
        <v>0</v>
      </c>
      <c r="S151" s="220">
        <v>0</v>
      </c>
      <c r="T151" s="221">
        <f>S151*H151</f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222" t="s">
        <v>370</v>
      </c>
      <c r="AT151" s="222" t="s">
        <v>188</v>
      </c>
      <c r="AU151" s="222" t="s">
        <v>88</v>
      </c>
      <c r="AY151" s="16" t="s">
        <v>187</v>
      </c>
      <c r="BE151" s="223">
        <f>IF(N151="základní",J151,0)</f>
        <v>8528</v>
      </c>
      <c r="BF151" s="223">
        <f>IF(N151="snížená",J151,0)</f>
        <v>0</v>
      </c>
      <c r="BG151" s="223">
        <f>IF(N151="zákl. přenesená",J151,0)</f>
        <v>0</v>
      </c>
      <c r="BH151" s="223">
        <f>IF(N151="sníž. přenesená",J151,0)</f>
        <v>0</v>
      </c>
      <c r="BI151" s="223">
        <f>IF(N151="nulová",J151,0)</f>
        <v>0</v>
      </c>
      <c r="BJ151" s="16" t="s">
        <v>86</v>
      </c>
      <c r="BK151" s="223">
        <f>ROUND(I151*H151,2)</f>
        <v>8528</v>
      </c>
      <c r="BL151" s="16" t="s">
        <v>370</v>
      </c>
      <c r="BM151" s="222" t="s">
        <v>381</v>
      </c>
    </row>
    <row r="152" s="12" customFormat="1">
      <c r="A152" s="12"/>
      <c r="B152" s="232"/>
      <c r="C152" s="233"/>
      <c r="D152" s="224" t="s">
        <v>226</v>
      </c>
      <c r="E152" s="241" t="s">
        <v>1</v>
      </c>
      <c r="F152" s="234" t="s">
        <v>2117</v>
      </c>
      <c r="G152" s="233"/>
      <c r="H152" s="235">
        <v>16</v>
      </c>
      <c r="I152" s="233"/>
      <c r="J152" s="233"/>
      <c r="K152" s="233"/>
      <c r="L152" s="236"/>
      <c r="M152" s="237"/>
      <c r="N152" s="238"/>
      <c r="O152" s="238"/>
      <c r="P152" s="238"/>
      <c r="Q152" s="238"/>
      <c r="R152" s="238"/>
      <c r="S152" s="238"/>
      <c r="T152" s="239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T152" s="240" t="s">
        <v>226</v>
      </c>
      <c r="AU152" s="240" t="s">
        <v>88</v>
      </c>
      <c r="AV152" s="12" t="s">
        <v>88</v>
      </c>
      <c r="AW152" s="12" t="s">
        <v>32</v>
      </c>
      <c r="AX152" s="12" t="s">
        <v>78</v>
      </c>
      <c r="AY152" s="240" t="s">
        <v>187</v>
      </c>
    </row>
    <row r="153" s="14" customFormat="1">
      <c r="A153" s="14"/>
      <c r="B153" s="253"/>
      <c r="C153" s="254"/>
      <c r="D153" s="224" t="s">
        <v>226</v>
      </c>
      <c r="E153" s="255" t="s">
        <v>1</v>
      </c>
      <c r="F153" s="256" t="s">
        <v>328</v>
      </c>
      <c r="G153" s="254"/>
      <c r="H153" s="257">
        <v>16</v>
      </c>
      <c r="I153" s="254"/>
      <c r="J153" s="254"/>
      <c r="K153" s="254"/>
      <c r="L153" s="258"/>
      <c r="M153" s="259"/>
      <c r="N153" s="260"/>
      <c r="O153" s="260"/>
      <c r="P153" s="260"/>
      <c r="Q153" s="260"/>
      <c r="R153" s="260"/>
      <c r="S153" s="260"/>
      <c r="T153" s="261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2" t="s">
        <v>226</v>
      </c>
      <c r="AU153" s="262" t="s">
        <v>88</v>
      </c>
      <c r="AV153" s="14" t="s">
        <v>204</v>
      </c>
      <c r="AW153" s="14" t="s">
        <v>32</v>
      </c>
      <c r="AX153" s="14" t="s">
        <v>86</v>
      </c>
      <c r="AY153" s="262" t="s">
        <v>187</v>
      </c>
    </row>
    <row r="154" s="2" customFormat="1" ht="16.5" customHeight="1">
      <c r="A154" s="31"/>
      <c r="B154" s="32"/>
      <c r="C154" s="211" t="s">
        <v>341</v>
      </c>
      <c r="D154" s="211" t="s">
        <v>188</v>
      </c>
      <c r="E154" s="212" t="s">
        <v>2118</v>
      </c>
      <c r="F154" s="213" t="s">
        <v>2119</v>
      </c>
      <c r="G154" s="214" t="s">
        <v>401</v>
      </c>
      <c r="H154" s="215">
        <v>1</v>
      </c>
      <c r="I154" s="216">
        <v>672</v>
      </c>
      <c r="J154" s="216">
        <f>ROUND(I154*H154,2)</f>
        <v>672</v>
      </c>
      <c r="K154" s="217"/>
      <c r="L154" s="37"/>
      <c r="M154" s="218" t="s">
        <v>1</v>
      </c>
      <c r="N154" s="219" t="s">
        <v>43</v>
      </c>
      <c r="O154" s="220">
        <v>0</v>
      </c>
      <c r="P154" s="220">
        <f>O154*H154</f>
        <v>0</v>
      </c>
      <c r="Q154" s="220">
        <v>0</v>
      </c>
      <c r="R154" s="220">
        <f>Q154*H154</f>
        <v>0</v>
      </c>
      <c r="S154" s="220">
        <v>0</v>
      </c>
      <c r="T154" s="221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222" t="s">
        <v>370</v>
      </c>
      <c r="AT154" s="222" t="s">
        <v>188</v>
      </c>
      <c r="AU154" s="222" t="s">
        <v>88</v>
      </c>
      <c r="AY154" s="16" t="s">
        <v>187</v>
      </c>
      <c r="BE154" s="223">
        <f>IF(N154="základní",J154,0)</f>
        <v>672</v>
      </c>
      <c r="BF154" s="223">
        <f>IF(N154="snížená",J154,0)</f>
        <v>0</v>
      </c>
      <c r="BG154" s="223">
        <f>IF(N154="zákl. přenesená",J154,0)</f>
        <v>0</v>
      </c>
      <c r="BH154" s="223">
        <f>IF(N154="sníž. přenesená",J154,0)</f>
        <v>0</v>
      </c>
      <c r="BI154" s="223">
        <f>IF(N154="nulová",J154,0)</f>
        <v>0</v>
      </c>
      <c r="BJ154" s="16" t="s">
        <v>86</v>
      </c>
      <c r="BK154" s="223">
        <f>ROUND(I154*H154,2)</f>
        <v>672</v>
      </c>
      <c r="BL154" s="16" t="s">
        <v>370</v>
      </c>
      <c r="BM154" s="222" t="s">
        <v>389</v>
      </c>
    </row>
    <row r="155" s="2" customFormat="1" ht="16.5" customHeight="1">
      <c r="A155" s="31"/>
      <c r="B155" s="32"/>
      <c r="C155" s="211" t="s">
        <v>349</v>
      </c>
      <c r="D155" s="211" t="s">
        <v>188</v>
      </c>
      <c r="E155" s="212" t="s">
        <v>2120</v>
      </c>
      <c r="F155" s="213" t="s">
        <v>2121</v>
      </c>
      <c r="G155" s="214" t="s">
        <v>237</v>
      </c>
      <c r="H155" s="215">
        <v>2</v>
      </c>
      <c r="I155" s="216">
        <v>704</v>
      </c>
      <c r="J155" s="216">
        <f>ROUND(I155*H155,2)</f>
        <v>1408</v>
      </c>
      <c r="K155" s="217"/>
      <c r="L155" s="37"/>
      <c r="M155" s="218" t="s">
        <v>1</v>
      </c>
      <c r="N155" s="219" t="s">
        <v>43</v>
      </c>
      <c r="O155" s="220">
        <v>0</v>
      </c>
      <c r="P155" s="220">
        <f>O155*H155</f>
        <v>0</v>
      </c>
      <c r="Q155" s="220">
        <v>0</v>
      </c>
      <c r="R155" s="220">
        <f>Q155*H155</f>
        <v>0</v>
      </c>
      <c r="S155" s="220">
        <v>0</v>
      </c>
      <c r="T155" s="221">
        <f>S155*H155</f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222" t="s">
        <v>370</v>
      </c>
      <c r="AT155" s="222" t="s">
        <v>188</v>
      </c>
      <c r="AU155" s="222" t="s">
        <v>88</v>
      </c>
      <c r="AY155" s="16" t="s">
        <v>187</v>
      </c>
      <c r="BE155" s="223">
        <f>IF(N155="základní",J155,0)</f>
        <v>1408</v>
      </c>
      <c r="BF155" s="223">
        <f>IF(N155="snížená",J155,0)</f>
        <v>0</v>
      </c>
      <c r="BG155" s="223">
        <f>IF(N155="zákl. přenesená",J155,0)</f>
        <v>0</v>
      </c>
      <c r="BH155" s="223">
        <f>IF(N155="sníž. přenesená",J155,0)</f>
        <v>0</v>
      </c>
      <c r="BI155" s="223">
        <f>IF(N155="nulová",J155,0)</f>
        <v>0</v>
      </c>
      <c r="BJ155" s="16" t="s">
        <v>86</v>
      </c>
      <c r="BK155" s="223">
        <f>ROUND(I155*H155,2)</f>
        <v>1408</v>
      </c>
      <c r="BL155" s="16" t="s">
        <v>370</v>
      </c>
      <c r="BM155" s="222" t="s">
        <v>393</v>
      </c>
    </row>
    <row r="156" s="2" customFormat="1" ht="16.5" customHeight="1">
      <c r="A156" s="31"/>
      <c r="B156" s="32"/>
      <c r="C156" s="211" t="s">
        <v>354</v>
      </c>
      <c r="D156" s="211" t="s">
        <v>188</v>
      </c>
      <c r="E156" s="212" t="s">
        <v>2122</v>
      </c>
      <c r="F156" s="213" t="s">
        <v>2123</v>
      </c>
      <c r="G156" s="214" t="s">
        <v>1559</v>
      </c>
      <c r="H156" s="215">
        <v>1</v>
      </c>
      <c r="I156" s="216">
        <v>8720</v>
      </c>
      <c r="J156" s="216">
        <f>ROUND(I156*H156,2)</f>
        <v>8720</v>
      </c>
      <c r="K156" s="217"/>
      <c r="L156" s="37"/>
      <c r="M156" s="218" t="s">
        <v>1</v>
      </c>
      <c r="N156" s="219" t="s">
        <v>43</v>
      </c>
      <c r="O156" s="220">
        <v>0</v>
      </c>
      <c r="P156" s="220">
        <f>O156*H156</f>
        <v>0</v>
      </c>
      <c r="Q156" s="220">
        <v>0</v>
      </c>
      <c r="R156" s="220">
        <f>Q156*H156</f>
        <v>0</v>
      </c>
      <c r="S156" s="220">
        <v>0</v>
      </c>
      <c r="T156" s="221">
        <f>S156*H156</f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222" t="s">
        <v>370</v>
      </c>
      <c r="AT156" s="222" t="s">
        <v>188</v>
      </c>
      <c r="AU156" s="222" t="s">
        <v>88</v>
      </c>
      <c r="AY156" s="16" t="s">
        <v>187</v>
      </c>
      <c r="BE156" s="223">
        <f>IF(N156="základní",J156,0)</f>
        <v>8720</v>
      </c>
      <c r="BF156" s="223">
        <f>IF(N156="snížená",J156,0)</f>
        <v>0</v>
      </c>
      <c r="BG156" s="223">
        <f>IF(N156="zákl. přenesená",J156,0)</f>
        <v>0</v>
      </c>
      <c r="BH156" s="223">
        <f>IF(N156="sníž. přenesená",J156,0)</f>
        <v>0</v>
      </c>
      <c r="BI156" s="223">
        <f>IF(N156="nulová",J156,0)</f>
        <v>0</v>
      </c>
      <c r="BJ156" s="16" t="s">
        <v>86</v>
      </c>
      <c r="BK156" s="223">
        <f>ROUND(I156*H156,2)</f>
        <v>8720</v>
      </c>
      <c r="BL156" s="16" t="s">
        <v>370</v>
      </c>
      <c r="BM156" s="222" t="s">
        <v>398</v>
      </c>
    </row>
    <row r="157" s="2" customFormat="1" ht="16.5" customHeight="1">
      <c r="A157" s="31"/>
      <c r="B157" s="32"/>
      <c r="C157" s="211" t="s">
        <v>359</v>
      </c>
      <c r="D157" s="211" t="s">
        <v>188</v>
      </c>
      <c r="E157" s="212" t="s">
        <v>2124</v>
      </c>
      <c r="F157" s="213" t="s">
        <v>2125</v>
      </c>
      <c r="G157" s="214" t="s">
        <v>1559</v>
      </c>
      <c r="H157" s="215">
        <v>1</v>
      </c>
      <c r="I157" s="216">
        <v>417</v>
      </c>
      <c r="J157" s="216">
        <f>ROUND(I157*H157,2)</f>
        <v>417</v>
      </c>
      <c r="K157" s="217"/>
      <c r="L157" s="37"/>
      <c r="M157" s="218" t="s">
        <v>1</v>
      </c>
      <c r="N157" s="219" t="s">
        <v>43</v>
      </c>
      <c r="O157" s="220">
        <v>0</v>
      </c>
      <c r="P157" s="220">
        <f>O157*H157</f>
        <v>0</v>
      </c>
      <c r="Q157" s="220">
        <v>0</v>
      </c>
      <c r="R157" s="220">
        <f>Q157*H157</f>
        <v>0</v>
      </c>
      <c r="S157" s="220">
        <v>0</v>
      </c>
      <c r="T157" s="221">
        <f>S157*H157</f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222" t="s">
        <v>370</v>
      </c>
      <c r="AT157" s="222" t="s">
        <v>188</v>
      </c>
      <c r="AU157" s="222" t="s">
        <v>88</v>
      </c>
      <c r="AY157" s="16" t="s">
        <v>187</v>
      </c>
      <c r="BE157" s="223">
        <f>IF(N157="základní",J157,0)</f>
        <v>417</v>
      </c>
      <c r="BF157" s="223">
        <f>IF(N157="snížená",J157,0)</f>
        <v>0</v>
      </c>
      <c r="BG157" s="223">
        <f>IF(N157="zákl. přenesená",J157,0)</f>
        <v>0</v>
      </c>
      <c r="BH157" s="223">
        <f>IF(N157="sníž. přenesená",J157,0)</f>
        <v>0</v>
      </c>
      <c r="BI157" s="223">
        <f>IF(N157="nulová",J157,0)</f>
        <v>0</v>
      </c>
      <c r="BJ157" s="16" t="s">
        <v>86</v>
      </c>
      <c r="BK157" s="223">
        <f>ROUND(I157*H157,2)</f>
        <v>417</v>
      </c>
      <c r="BL157" s="16" t="s">
        <v>370</v>
      </c>
      <c r="BM157" s="222" t="s">
        <v>407</v>
      </c>
    </row>
    <row r="158" s="2" customFormat="1" ht="21.75" customHeight="1">
      <c r="A158" s="31"/>
      <c r="B158" s="32"/>
      <c r="C158" s="211" t="s">
        <v>363</v>
      </c>
      <c r="D158" s="211" t="s">
        <v>188</v>
      </c>
      <c r="E158" s="212" t="s">
        <v>2126</v>
      </c>
      <c r="F158" s="213" t="s">
        <v>2127</v>
      </c>
      <c r="G158" s="214" t="s">
        <v>1559</v>
      </c>
      <c r="H158" s="215">
        <v>1</v>
      </c>
      <c r="I158" s="216">
        <v>2000</v>
      </c>
      <c r="J158" s="216">
        <f>ROUND(I158*H158,2)</f>
        <v>2000</v>
      </c>
      <c r="K158" s="217"/>
      <c r="L158" s="37"/>
      <c r="M158" s="218" t="s">
        <v>1</v>
      </c>
      <c r="N158" s="219" t="s">
        <v>43</v>
      </c>
      <c r="O158" s="220">
        <v>0</v>
      </c>
      <c r="P158" s="220">
        <f>O158*H158</f>
        <v>0</v>
      </c>
      <c r="Q158" s="220">
        <v>0</v>
      </c>
      <c r="R158" s="220">
        <f>Q158*H158</f>
        <v>0</v>
      </c>
      <c r="S158" s="220">
        <v>0</v>
      </c>
      <c r="T158" s="221">
        <f>S158*H158</f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222" t="s">
        <v>370</v>
      </c>
      <c r="AT158" s="222" t="s">
        <v>188</v>
      </c>
      <c r="AU158" s="222" t="s">
        <v>88</v>
      </c>
      <c r="AY158" s="16" t="s">
        <v>187</v>
      </c>
      <c r="BE158" s="223">
        <f>IF(N158="základní",J158,0)</f>
        <v>2000</v>
      </c>
      <c r="BF158" s="223">
        <f>IF(N158="snížená",J158,0)</f>
        <v>0</v>
      </c>
      <c r="BG158" s="223">
        <f>IF(N158="zákl. přenesená",J158,0)</f>
        <v>0</v>
      </c>
      <c r="BH158" s="223">
        <f>IF(N158="sníž. přenesená",J158,0)</f>
        <v>0</v>
      </c>
      <c r="BI158" s="223">
        <f>IF(N158="nulová",J158,0)</f>
        <v>0</v>
      </c>
      <c r="BJ158" s="16" t="s">
        <v>86</v>
      </c>
      <c r="BK158" s="223">
        <f>ROUND(I158*H158,2)</f>
        <v>2000</v>
      </c>
      <c r="BL158" s="16" t="s">
        <v>370</v>
      </c>
      <c r="BM158" s="222" t="s">
        <v>415</v>
      </c>
    </row>
    <row r="159" s="2" customFormat="1" ht="16.5" customHeight="1">
      <c r="A159" s="31"/>
      <c r="B159" s="32"/>
      <c r="C159" s="211" t="s">
        <v>8</v>
      </c>
      <c r="D159" s="211" t="s">
        <v>188</v>
      </c>
      <c r="E159" s="212" t="s">
        <v>2128</v>
      </c>
      <c r="F159" s="213" t="s">
        <v>2129</v>
      </c>
      <c r="G159" s="214" t="s">
        <v>401</v>
      </c>
      <c r="H159" s="215">
        <v>2</v>
      </c>
      <c r="I159" s="216">
        <v>236</v>
      </c>
      <c r="J159" s="216">
        <f>ROUND(I159*H159,2)</f>
        <v>472</v>
      </c>
      <c r="K159" s="217"/>
      <c r="L159" s="37"/>
      <c r="M159" s="218" t="s">
        <v>1</v>
      </c>
      <c r="N159" s="219" t="s">
        <v>43</v>
      </c>
      <c r="O159" s="220">
        <v>0</v>
      </c>
      <c r="P159" s="220">
        <f>O159*H159</f>
        <v>0</v>
      </c>
      <c r="Q159" s="220">
        <v>0</v>
      </c>
      <c r="R159" s="220">
        <f>Q159*H159</f>
        <v>0</v>
      </c>
      <c r="S159" s="220">
        <v>0</v>
      </c>
      <c r="T159" s="221">
        <f>S159*H159</f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222" t="s">
        <v>370</v>
      </c>
      <c r="AT159" s="222" t="s">
        <v>188</v>
      </c>
      <c r="AU159" s="222" t="s">
        <v>88</v>
      </c>
      <c r="AY159" s="16" t="s">
        <v>187</v>
      </c>
      <c r="BE159" s="223">
        <f>IF(N159="základní",J159,0)</f>
        <v>472</v>
      </c>
      <c r="BF159" s="223">
        <f>IF(N159="snížená",J159,0)</f>
        <v>0</v>
      </c>
      <c r="BG159" s="223">
        <f>IF(N159="zákl. přenesená",J159,0)</f>
        <v>0</v>
      </c>
      <c r="BH159" s="223">
        <f>IF(N159="sníž. přenesená",J159,0)</f>
        <v>0</v>
      </c>
      <c r="BI159" s="223">
        <f>IF(N159="nulová",J159,0)</f>
        <v>0</v>
      </c>
      <c r="BJ159" s="16" t="s">
        <v>86</v>
      </c>
      <c r="BK159" s="223">
        <f>ROUND(I159*H159,2)</f>
        <v>472</v>
      </c>
      <c r="BL159" s="16" t="s">
        <v>370</v>
      </c>
      <c r="BM159" s="222" t="s">
        <v>424</v>
      </c>
    </row>
    <row r="160" s="2" customFormat="1" ht="21.75" customHeight="1">
      <c r="A160" s="31"/>
      <c r="B160" s="32"/>
      <c r="C160" s="211" t="s">
        <v>370</v>
      </c>
      <c r="D160" s="211" t="s">
        <v>188</v>
      </c>
      <c r="E160" s="212" t="s">
        <v>2130</v>
      </c>
      <c r="F160" s="213" t="s">
        <v>2131</v>
      </c>
      <c r="G160" s="214" t="s">
        <v>401</v>
      </c>
      <c r="H160" s="215">
        <v>4</v>
      </c>
      <c r="I160" s="216">
        <v>284</v>
      </c>
      <c r="J160" s="216">
        <f>ROUND(I160*H160,2)</f>
        <v>1136</v>
      </c>
      <c r="K160" s="217"/>
      <c r="L160" s="37"/>
      <c r="M160" s="218" t="s">
        <v>1</v>
      </c>
      <c r="N160" s="219" t="s">
        <v>43</v>
      </c>
      <c r="O160" s="220">
        <v>0</v>
      </c>
      <c r="P160" s="220">
        <f>O160*H160</f>
        <v>0</v>
      </c>
      <c r="Q160" s="220">
        <v>0</v>
      </c>
      <c r="R160" s="220">
        <f>Q160*H160</f>
        <v>0</v>
      </c>
      <c r="S160" s="220">
        <v>0</v>
      </c>
      <c r="T160" s="221">
        <f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222" t="s">
        <v>370</v>
      </c>
      <c r="AT160" s="222" t="s">
        <v>188</v>
      </c>
      <c r="AU160" s="222" t="s">
        <v>88</v>
      </c>
      <c r="AY160" s="16" t="s">
        <v>187</v>
      </c>
      <c r="BE160" s="223">
        <f>IF(N160="základní",J160,0)</f>
        <v>1136</v>
      </c>
      <c r="BF160" s="223">
        <f>IF(N160="snížená",J160,0)</f>
        <v>0</v>
      </c>
      <c r="BG160" s="223">
        <f>IF(N160="zákl. přenesená",J160,0)</f>
        <v>0</v>
      </c>
      <c r="BH160" s="223">
        <f>IF(N160="sníž. přenesená",J160,0)</f>
        <v>0</v>
      </c>
      <c r="BI160" s="223">
        <f>IF(N160="nulová",J160,0)</f>
        <v>0</v>
      </c>
      <c r="BJ160" s="16" t="s">
        <v>86</v>
      </c>
      <c r="BK160" s="223">
        <f>ROUND(I160*H160,2)</f>
        <v>1136</v>
      </c>
      <c r="BL160" s="16" t="s">
        <v>370</v>
      </c>
      <c r="BM160" s="222" t="s">
        <v>659</v>
      </c>
    </row>
    <row r="161" s="2" customFormat="1" ht="21.75" customHeight="1">
      <c r="A161" s="31"/>
      <c r="B161" s="32"/>
      <c r="C161" s="211" t="s">
        <v>375</v>
      </c>
      <c r="D161" s="211" t="s">
        <v>188</v>
      </c>
      <c r="E161" s="212" t="s">
        <v>2132</v>
      </c>
      <c r="F161" s="213" t="s">
        <v>2133</v>
      </c>
      <c r="G161" s="214" t="s">
        <v>401</v>
      </c>
      <c r="H161" s="215">
        <v>2</v>
      </c>
      <c r="I161" s="216">
        <v>802</v>
      </c>
      <c r="J161" s="216">
        <f>ROUND(I161*H161,2)</f>
        <v>1604</v>
      </c>
      <c r="K161" s="217"/>
      <c r="L161" s="37"/>
      <c r="M161" s="218" t="s">
        <v>1</v>
      </c>
      <c r="N161" s="219" t="s">
        <v>43</v>
      </c>
      <c r="O161" s="220">
        <v>0</v>
      </c>
      <c r="P161" s="220">
        <f>O161*H161</f>
        <v>0</v>
      </c>
      <c r="Q161" s="220">
        <v>0</v>
      </c>
      <c r="R161" s="220">
        <f>Q161*H161</f>
        <v>0</v>
      </c>
      <c r="S161" s="220">
        <v>0</v>
      </c>
      <c r="T161" s="221">
        <f>S161*H161</f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222" t="s">
        <v>370</v>
      </c>
      <c r="AT161" s="222" t="s">
        <v>188</v>
      </c>
      <c r="AU161" s="222" t="s">
        <v>88</v>
      </c>
      <c r="AY161" s="16" t="s">
        <v>187</v>
      </c>
      <c r="BE161" s="223">
        <f>IF(N161="základní",J161,0)</f>
        <v>1604</v>
      </c>
      <c r="BF161" s="223">
        <f>IF(N161="snížená",J161,0)</f>
        <v>0</v>
      </c>
      <c r="BG161" s="223">
        <f>IF(N161="zákl. přenesená",J161,0)</f>
        <v>0</v>
      </c>
      <c r="BH161" s="223">
        <f>IF(N161="sníž. přenesená",J161,0)</f>
        <v>0</v>
      </c>
      <c r="BI161" s="223">
        <f>IF(N161="nulová",J161,0)</f>
        <v>0</v>
      </c>
      <c r="BJ161" s="16" t="s">
        <v>86</v>
      </c>
      <c r="BK161" s="223">
        <f>ROUND(I161*H161,2)</f>
        <v>1604</v>
      </c>
      <c r="BL161" s="16" t="s">
        <v>370</v>
      </c>
      <c r="BM161" s="222" t="s">
        <v>665</v>
      </c>
    </row>
    <row r="162" s="2" customFormat="1" ht="21.75" customHeight="1">
      <c r="A162" s="31"/>
      <c r="B162" s="32"/>
      <c r="C162" s="211" t="s">
        <v>381</v>
      </c>
      <c r="D162" s="211" t="s">
        <v>188</v>
      </c>
      <c r="E162" s="212" t="s">
        <v>2134</v>
      </c>
      <c r="F162" s="213" t="s">
        <v>2135</v>
      </c>
      <c r="G162" s="214" t="s">
        <v>401</v>
      </c>
      <c r="H162" s="215">
        <v>2</v>
      </c>
      <c r="I162" s="216">
        <v>1760</v>
      </c>
      <c r="J162" s="216">
        <f>ROUND(I162*H162,2)</f>
        <v>3520</v>
      </c>
      <c r="K162" s="217"/>
      <c r="L162" s="37"/>
      <c r="M162" s="218" t="s">
        <v>1</v>
      </c>
      <c r="N162" s="219" t="s">
        <v>43</v>
      </c>
      <c r="O162" s="220">
        <v>0</v>
      </c>
      <c r="P162" s="220">
        <f>O162*H162</f>
        <v>0</v>
      </c>
      <c r="Q162" s="220">
        <v>0</v>
      </c>
      <c r="R162" s="220">
        <f>Q162*H162</f>
        <v>0</v>
      </c>
      <c r="S162" s="220">
        <v>0</v>
      </c>
      <c r="T162" s="221">
        <f>S162*H162</f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222" t="s">
        <v>370</v>
      </c>
      <c r="AT162" s="222" t="s">
        <v>188</v>
      </c>
      <c r="AU162" s="222" t="s">
        <v>88</v>
      </c>
      <c r="AY162" s="16" t="s">
        <v>187</v>
      </c>
      <c r="BE162" s="223">
        <f>IF(N162="základní",J162,0)</f>
        <v>3520</v>
      </c>
      <c r="BF162" s="223">
        <f>IF(N162="snížená",J162,0)</f>
        <v>0</v>
      </c>
      <c r="BG162" s="223">
        <f>IF(N162="zákl. přenesená",J162,0)</f>
        <v>0</v>
      </c>
      <c r="BH162" s="223">
        <f>IF(N162="sníž. přenesená",J162,0)</f>
        <v>0</v>
      </c>
      <c r="BI162" s="223">
        <f>IF(N162="nulová",J162,0)</f>
        <v>0</v>
      </c>
      <c r="BJ162" s="16" t="s">
        <v>86</v>
      </c>
      <c r="BK162" s="223">
        <f>ROUND(I162*H162,2)</f>
        <v>3520</v>
      </c>
      <c r="BL162" s="16" t="s">
        <v>370</v>
      </c>
      <c r="BM162" s="222" t="s">
        <v>670</v>
      </c>
    </row>
    <row r="163" s="2" customFormat="1" ht="21.75" customHeight="1">
      <c r="A163" s="31"/>
      <c r="B163" s="32"/>
      <c r="C163" s="211" t="s">
        <v>385</v>
      </c>
      <c r="D163" s="211" t="s">
        <v>188</v>
      </c>
      <c r="E163" s="212" t="s">
        <v>2136</v>
      </c>
      <c r="F163" s="213" t="s">
        <v>2137</v>
      </c>
      <c r="G163" s="214" t="s">
        <v>1559</v>
      </c>
      <c r="H163" s="215">
        <v>1</v>
      </c>
      <c r="I163" s="216">
        <v>3280</v>
      </c>
      <c r="J163" s="216">
        <f>ROUND(I163*H163,2)</f>
        <v>3280</v>
      </c>
      <c r="K163" s="217"/>
      <c r="L163" s="37"/>
      <c r="M163" s="218" t="s">
        <v>1</v>
      </c>
      <c r="N163" s="219" t="s">
        <v>43</v>
      </c>
      <c r="O163" s="220">
        <v>0</v>
      </c>
      <c r="P163" s="220">
        <f>O163*H163</f>
        <v>0</v>
      </c>
      <c r="Q163" s="220">
        <v>0</v>
      </c>
      <c r="R163" s="220">
        <f>Q163*H163</f>
        <v>0</v>
      </c>
      <c r="S163" s="220">
        <v>0</v>
      </c>
      <c r="T163" s="221">
        <f>S163*H163</f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222" t="s">
        <v>370</v>
      </c>
      <c r="AT163" s="222" t="s">
        <v>188</v>
      </c>
      <c r="AU163" s="222" t="s">
        <v>88</v>
      </c>
      <c r="AY163" s="16" t="s">
        <v>187</v>
      </c>
      <c r="BE163" s="223">
        <f>IF(N163="základní",J163,0)</f>
        <v>3280</v>
      </c>
      <c r="BF163" s="223">
        <f>IF(N163="snížená",J163,0)</f>
        <v>0</v>
      </c>
      <c r="BG163" s="223">
        <f>IF(N163="zákl. přenesená",J163,0)</f>
        <v>0</v>
      </c>
      <c r="BH163" s="223">
        <f>IF(N163="sníž. přenesená",J163,0)</f>
        <v>0</v>
      </c>
      <c r="BI163" s="223">
        <f>IF(N163="nulová",J163,0)</f>
        <v>0</v>
      </c>
      <c r="BJ163" s="16" t="s">
        <v>86</v>
      </c>
      <c r="BK163" s="223">
        <f>ROUND(I163*H163,2)</f>
        <v>3280</v>
      </c>
      <c r="BL163" s="16" t="s">
        <v>370</v>
      </c>
      <c r="BM163" s="222" t="s">
        <v>680</v>
      </c>
    </row>
    <row r="164" s="11" customFormat="1" ht="22.8" customHeight="1">
      <c r="A164" s="11"/>
      <c r="B164" s="198"/>
      <c r="C164" s="199"/>
      <c r="D164" s="200" t="s">
        <v>77</v>
      </c>
      <c r="E164" s="251" t="s">
        <v>1693</v>
      </c>
      <c r="F164" s="251" t="s">
        <v>1694</v>
      </c>
      <c r="G164" s="199"/>
      <c r="H164" s="199"/>
      <c r="I164" s="199"/>
      <c r="J164" s="252">
        <f>BK164</f>
        <v>1748</v>
      </c>
      <c r="K164" s="199"/>
      <c r="L164" s="203"/>
      <c r="M164" s="204"/>
      <c r="N164" s="205"/>
      <c r="O164" s="205"/>
      <c r="P164" s="206">
        <f>P165</f>
        <v>0</v>
      </c>
      <c r="Q164" s="205"/>
      <c r="R164" s="206">
        <f>R165</f>
        <v>0</v>
      </c>
      <c r="S164" s="205"/>
      <c r="T164" s="207">
        <f>T165</f>
        <v>0</v>
      </c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R164" s="208" t="s">
        <v>88</v>
      </c>
      <c r="AT164" s="209" t="s">
        <v>77</v>
      </c>
      <c r="AU164" s="209" t="s">
        <v>86</v>
      </c>
      <c r="AY164" s="208" t="s">
        <v>187</v>
      </c>
      <c r="BK164" s="210">
        <f>BK165</f>
        <v>1748</v>
      </c>
    </row>
    <row r="165" s="2" customFormat="1" ht="21.75" customHeight="1">
      <c r="A165" s="31"/>
      <c r="B165" s="32"/>
      <c r="C165" s="211" t="s">
        <v>389</v>
      </c>
      <c r="D165" s="211" t="s">
        <v>188</v>
      </c>
      <c r="E165" s="212" t="s">
        <v>2138</v>
      </c>
      <c r="F165" s="213" t="s">
        <v>2139</v>
      </c>
      <c r="G165" s="214" t="s">
        <v>401</v>
      </c>
      <c r="H165" s="215">
        <v>2</v>
      </c>
      <c r="I165" s="216">
        <v>874</v>
      </c>
      <c r="J165" s="216">
        <f>ROUND(I165*H165,2)</f>
        <v>1748</v>
      </c>
      <c r="K165" s="217"/>
      <c r="L165" s="37"/>
      <c r="M165" s="218" t="s">
        <v>1</v>
      </c>
      <c r="N165" s="219" t="s">
        <v>43</v>
      </c>
      <c r="O165" s="220">
        <v>0</v>
      </c>
      <c r="P165" s="220">
        <f>O165*H165</f>
        <v>0</v>
      </c>
      <c r="Q165" s="220">
        <v>0</v>
      </c>
      <c r="R165" s="220">
        <f>Q165*H165</f>
        <v>0</v>
      </c>
      <c r="S165" s="220">
        <v>0</v>
      </c>
      <c r="T165" s="221">
        <f>S165*H165</f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222" t="s">
        <v>370</v>
      </c>
      <c r="AT165" s="222" t="s">
        <v>188</v>
      </c>
      <c r="AU165" s="222" t="s">
        <v>88</v>
      </c>
      <c r="AY165" s="16" t="s">
        <v>187</v>
      </c>
      <c r="BE165" s="223">
        <f>IF(N165="základní",J165,0)</f>
        <v>1748</v>
      </c>
      <c r="BF165" s="223">
        <f>IF(N165="snížená",J165,0)</f>
        <v>0</v>
      </c>
      <c r="BG165" s="223">
        <f>IF(N165="zákl. přenesená",J165,0)</f>
        <v>0</v>
      </c>
      <c r="BH165" s="223">
        <f>IF(N165="sníž. přenesená",J165,0)</f>
        <v>0</v>
      </c>
      <c r="BI165" s="223">
        <f>IF(N165="nulová",J165,0)</f>
        <v>0</v>
      </c>
      <c r="BJ165" s="16" t="s">
        <v>86</v>
      </c>
      <c r="BK165" s="223">
        <f>ROUND(I165*H165,2)</f>
        <v>1748</v>
      </c>
      <c r="BL165" s="16" t="s">
        <v>370</v>
      </c>
      <c r="BM165" s="222" t="s">
        <v>688</v>
      </c>
    </row>
    <row r="166" s="11" customFormat="1" ht="25.92" customHeight="1">
      <c r="A166" s="11"/>
      <c r="B166" s="198"/>
      <c r="C166" s="199"/>
      <c r="D166" s="200" t="s">
        <v>77</v>
      </c>
      <c r="E166" s="201" t="s">
        <v>461</v>
      </c>
      <c r="F166" s="201" t="s">
        <v>2140</v>
      </c>
      <c r="G166" s="199"/>
      <c r="H166" s="199"/>
      <c r="I166" s="199"/>
      <c r="J166" s="202">
        <f>BK166</f>
        <v>11826.4</v>
      </c>
      <c r="K166" s="199"/>
      <c r="L166" s="203"/>
      <c r="M166" s="204"/>
      <c r="N166" s="205"/>
      <c r="O166" s="205"/>
      <c r="P166" s="206">
        <f>P167+P178</f>
        <v>0</v>
      </c>
      <c r="Q166" s="205"/>
      <c r="R166" s="206">
        <f>R167+R178</f>
        <v>0</v>
      </c>
      <c r="S166" s="205"/>
      <c r="T166" s="207">
        <f>T167+T178</f>
        <v>0</v>
      </c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R166" s="208" t="s">
        <v>199</v>
      </c>
      <c r="AT166" s="209" t="s">
        <v>77</v>
      </c>
      <c r="AU166" s="209" t="s">
        <v>78</v>
      </c>
      <c r="AY166" s="208" t="s">
        <v>187</v>
      </c>
      <c r="BK166" s="210">
        <f>BK167+BK178</f>
        <v>11826.4</v>
      </c>
    </row>
    <row r="167" s="11" customFormat="1" ht="22.8" customHeight="1">
      <c r="A167" s="11"/>
      <c r="B167" s="198"/>
      <c r="C167" s="199"/>
      <c r="D167" s="200" t="s">
        <v>77</v>
      </c>
      <c r="E167" s="251" t="s">
        <v>2141</v>
      </c>
      <c r="F167" s="251" t="s">
        <v>2142</v>
      </c>
      <c r="G167" s="199"/>
      <c r="H167" s="199"/>
      <c r="I167" s="199"/>
      <c r="J167" s="252">
        <f>BK167</f>
        <v>6672.3999999999996</v>
      </c>
      <c r="K167" s="199"/>
      <c r="L167" s="203"/>
      <c r="M167" s="204"/>
      <c r="N167" s="205"/>
      <c r="O167" s="205"/>
      <c r="P167" s="206">
        <f>SUM(P168:P177)</f>
        <v>0</v>
      </c>
      <c r="Q167" s="205"/>
      <c r="R167" s="206">
        <f>SUM(R168:R177)</f>
        <v>0</v>
      </c>
      <c r="S167" s="205"/>
      <c r="T167" s="207">
        <f>SUM(T168:T177)</f>
        <v>0</v>
      </c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R167" s="208" t="s">
        <v>199</v>
      </c>
      <c r="AT167" s="209" t="s">
        <v>77</v>
      </c>
      <c r="AU167" s="209" t="s">
        <v>86</v>
      </c>
      <c r="AY167" s="208" t="s">
        <v>187</v>
      </c>
      <c r="BK167" s="210">
        <f>SUM(BK168:BK177)</f>
        <v>6672.3999999999996</v>
      </c>
    </row>
    <row r="168" s="2" customFormat="1" ht="16.5" customHeight="1">
      <c r="A168" s="31"/>
      <c r="B168" s="32"/>
      <c r="C168" s="211" t="s">
        <v>7</v>
      </c>
      <c r="D168" s="211" t="s">
        <v>188</v>
      </c>
      <c r="E168" s="212" t="s">
        <v>2143</v>
      </c>
      <c r="F168" s="213" t="s">
        <v>2144</v>
      </c>
      <c r="G168" s="214" t="s">
        <v>1650</v>
      </c>
      <c r="H168" s="215">
        <v>1</v>
      </c>
      <c r="I168" s="216">
        <v>2580</v>
      </c>
      <c r="J168" s="216">
        <f>ROUND(I168*H168,2)</f>
        <v>2580</v>
      </c>
      <c r="K168" s="217"/>
      <c r="L168" s="37"/>
      <c r="M168" s="218" t="s">
        <v>1</v>
      </c>
      <c r="N168" s="219" t="s">
        <v>43</v>
      </c>
      <c r="O168" s="220">
        <v>0</v>
      </c>
      <c r="P168" s="220">
        <f>O168*H168</f>
        <v>0</v>
      </c>
      <c r="Q168" s="220">
        <v>0</v>
      </c>
      <c r="R168" s="220">
        <f>Q168*H168</f>
        <v>0</v>
      </c>
      <c r="S168" s="220">
        <v>0</v>
      </c>
      <c r="T168" s="221">
        <f>S168*H168</f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222" t="s">
        <v>1289</v>
      </c>
      <c r="AT168" s="222" t="s">
        <v>188</v>
      </c>
      <c r="AU168" s="222" t="s">
        <v>88</v>
      </c>
      <c r="AY168" s="16" t="s">
        <v>187</v>
      </c>
      <c r="BE168" s="223">
        <f>IF(N168="základní",J168,0)</f>
        <v>2580</v>
      </c>
      <c r="BF168" s="223">
        <f>IF(N168="snížená",J168,0)</f>
        <v>0</v>
      </c>
      <c r="BG168" s="223">
        <f>IF(N168="zákl. přenesená",J168,0)</f>
        <v>0</v>
      </c>
      <c r="BH168" s="223">
        <f>IF(N168="sníž. přenesená",J168,0)</f>
        <v>0</v>
      </c>
      <c r="BI168" s="223">
        <f>IF(N168="nulová",J168,0)</f>
        <v>0</v>
      </c>
      <c r="BJ168" s="16" t="s">
        <v>86</v>
      </c>
      <c r="BK168" s="223">
        <f>ROUND(I168*H168,2)</f>
        <v>2580</v>
      </c>
      <c r="BL168" s="16" t="s">
        <v>1289</v>
      </c>
      <c r="BM168" s="222" t="s">
        <v>859</v>
      </c>
    </row>
    <row r="169" s="2" customFormat="1" ht="16.5" customHeight="1">
      <c r="A169" s="31"/>
      <c r="B169" s="32"/>
      <c r="C169" s="211" t="s">
        <v>393</v>
      </c>
      <c r="D169" s="211" t="s">
        <v>188</v>
      </c>
      <c r="E169" s="212" t="s">
        <v>2145</v>
      </c>
      <c r="F169" s="213" t="s">
        <v>2146</v>
      </c>
      <c r="G169" s="214" t="s">
        <v>237</v>
      </c>
      <c r="H169" s="215">
        <v>21</v>
      </c>
      <c r="I169" s="216">
        <v>17.399999999999999</v>
      </c>
      <c r="J169" s="216">
        <f>ROUND(I169*H169,2)</f>
        <v>365.39999999999998</v>
      </c>
      <c r="K169" s="217"/>
      <c r="L169" s="37"/>
      <c r="M169" s="218" t="s">
        <v>1</v>
      </c>
      <c r="N169" s="219" t="s">
        <v>43</v>
      </c>
      <c r="O169" s="220">
        <v>0</v>
      </c>
      <c r="P169" s="220">
        <f>O169*H169</f>
        <v>0</v>
      </c>
      <c r="Q169" s="220">
        <v>0</v>
      </c>
      <c r="R169" s="220">
        <f>Q169*H169</f>
        <v>0</v>
      </c>
      <c r="S169" s="220">
        <v>0</v>
      </c>
      <c r="T169" s="221">
        <f>S169*H169</f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222" t="s">
        <v>1289</v>
      </c>
      <c r="AT169" s="222" t="s">
        <v>188</v>
      </c>
      <c r="AU169" s="222" t="s">
        <v>88</v>
      </c>
      <c r="AY169" s="16" t="s">
        <v>187</v>
      </c>
      <c r="BE169" s="223">
        <f>IF(N169="základní",J169,0)</f>
        <v>365.39999999999998</v>
      </c>
      <c r="BF169" s="223">
        <f>IF(N169="snížená",J169,0)</f>
        <v>0</v>
      </c>
      <c r="BG169" s="223">
        <f>IF(N169="zákl. přenesená",J169,0)</f>
        <v>0</v>
      </c>
      <c r="BH169" s="223">
        <f>IF(N169="sníž. přenesená",J169,0)</f>
        <v>0</v>
      </c>
      <c r="BI169" s="223">
        <f>IF(N169="nulová",J169,0)</f>
        <v>0</v>
      </c>
      <c r="BJ169" s="16" t="s">
        <v>86</v>
      </c>
      <c r="BK169" s="223">
        <f>ROUND(I169*H169,2)</f>
        <v>365.39999999999998</v>
      </c>
      <c r="BL169" s="16" t="s">
        <v>1289</v>
      </c>
      <c r="BM169" s="222" t="s">
        <v>869</v>
      </c>
    </row>
    <row r="170" s="12" customFormat="1">
      <c r="A170" s="12"/>
      <c r="B170" s="232"/>
      <c r="C170" s="233"/>
      <c r="D170" s="224" t="s">
        <v>226</v>
      </c>
      <c r="E170" s="241" t="s">
        <v>1</v>
      </c>
      <c r="F170" s="234" t="s">
        <v>2147</v>
      </c>
      <c r="G170" s="233"/>
      <c r="H170" s="235">
        <v>21</v>
      </c>
      <c r="I170" s="233"/>
      <c r="J170" s="233"/>
      <c r="K170" s="233"/>
      <c r="L170" s="236"/>
      <c r="M170" s="237"/>
      <c r="N170" s="238"/>
      <c r="O170" s="238"/>
      <c r="P170" s="238"/>
      <c r="Q170" s="238"/>
      <c r="R170" s="238"/>
      <c r="S170" s="238"/>
      <c r="T170" s="239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T170" s="240" t="s">
        <v>226</v>
      </c>
      <c r="AU170" s="240" t="s">
        <v>88</v>
      </c>
      <c r="AV170" s="12" t="s">
        <v>88</v>
      </c>
      <c r="AW170" s="12" t="s">
        <v>32</v>
      </c>
      <c r="AX170" s="12" t="s">
        <v>78</v>
      </c>
      <c r="AY170" s="240" t="s">
        <v>187</v>
      </c>
    </row>
    <row r="171" s="14" customFormat="1">
      <c r="A171" s="14"/>
      <c r="B171" s="253"/>
      <c r="C171" s="254"/>
      <c r="D171" s="224" t="s">
        <v>226</v>
      </c>
      <c r="E171" s="255" t="s">
        <v>1</v>
      </c>
      <c r="F171" s="256" t="s">
        <v>328</v>
      </c>
      <c r="G171" s="254"/>
      <c r="H171" s="257">
        <v>21</v>
      </c>
      <c r="I171" s="254"/>
      <c r="J171" s="254"/>
      <c r="K171" s="254"/>
      <c r="L171" s="258"/>
      <c r="M171" s="259"/>
      <c r="N171" s="260"/>
      <c r="O171" s="260"/>
      <c r="P171" s="260"/>
      <c r="Q171" s="260"/>
      <c r="R171" s="260"/>
      <c r="S171" s="260"/>
      <c r="T171" s="261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2" t="s">
        <v>226</v>
      </c>
      <c r="AU171" s="262" t="s">
        <v>88</v>
      </c>
      <c r="AV171" s="14" t="s">
        <v>204</v>
      </c>
      <c r="AW171" s="14" t="s">
        <v>32</v>
      </c>
      <c r="AX171" s="14" t="s">
        <v>86</v>
      </c>
      <c r="AY171" s="262" t="s">
        <v>187</v>
      </c>
    </row>
    <row r="172" s="2" customFormat="1" ht="21.75" customHeight="1">
      <c r="A172" s="31"/>
      <c r="B172" s="32"/>
      <c r="C172" s="211" t="s">
        <v>395</v>
      </c>
      <c r="D172" s="211" t="s">
        <v>188</v>
      </c>
      <c r="E172" s="212" t="s">
        <v>2148</v>
      </c>
      <c r="F172" s="213" t="s">
        <v>2149</v>
      </c>
      <c r="G172" s="214" t="s">
        <v>237</v>
      </c>
      <c r="H172" s="215">
        <v>4</v>
      </c>
      <c r="I172" s="216">
        <v>112</v>
      </c>
      <c r="J172" s="216">
        <f>ROUND(I172*H172,2)</f>
        <v>448</v>
      </c>
      <c r="K172" s="217"/>
      <c r="L172" s="37"/>
      <c r="M172" s="218" t="s">
        <v>1</v>
      </c>
      <c r="N172" s="219" t="s">
        <v>43</v>
      </c>
      <c r="O172" s="220">
        <v>0</v>
      </c>
      <c r="P172" s="220">
        <f>O172*H172</f>
        <v>0</v>
      </c>
      <c r="Q172" s="220">
        <v>0</v>
      </c>
      <c r="R172" s="220">
        <f>Q172*H172</f>
        <v>0</v>
      </c>
      <c r="S172" s="220">
        <v>0</v>
      </c>
      <c r="T172" s="221">
        <f>S172*H172</f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222" t="s">
        <v>1289</v>
      </c>
      <c r="AT172" s="222" t="s">
        <v>188</v>
      </c>
      <c r="AU172" s="222" t="s">
        <v>88</v>
      </c>
      <c r="AY172" s="16" t="s">
        <v>187</v>
      </c>
      <c r="BE172" s="223">
        <f>IF(N172="základní",J172,0)</f>
        <v>448</v>
      </c>
      <c r="BF172" s="223">
        <f>IF(N172="snížená",J172,0)</f>
        <v>0</v>
      </c>
      <c r="BG172" s="223">
        <f>IF(N172="zákl. přenesená",J172,0)</f>
        <v>0</v>
      </c>
      <c r="BH172" s="223">
        <f>IF(N172="sníž. přenesená",J172,0)</f>
        <v>0</v>
      </c>
      <c r="BI172" s="223">
        <f>IF(N172="nulová",J172,0)</f>
        <v>0</v>
      </c>
      <c r="BJ172" s="16" t="s">
        <v>86</v>
      </c>
      <c r="BK172" s="223">
        <f>ROUND(I172*H172,2)</f>
        <v>448</v>
      </c>
      <c r="BL172" s="16" t="s">
        <v>1289</v>
      </c>
      <c r="BM172" s="222" t="s">
        <v>877</v>
      </c>
    </row>
    <row r="173" s="2" customFormat="1" ht="16.5" customHeight="1">
      <c r="A173" s="31"/>
      <c r="B173" s="32"/>
      <c r="C173" s="263" t="s">
        <v>398</v>
      </c>
      <c r="D173" s="263" t="s">
        <v>461</v>
      </c>
      <c r="E173" s="264" t="s">
        <v>2150</v>
      </c>
      <c r="F173" s="265" t="s">
        <v>2151</v>
      </c>
      <c r="G173" s="266" t="s">
        <v>237</v>
      </c>
      <c r="H173" s="267">
        <v>4</v>
      </c>
      <c r="I173" s="268">
        <v>187</v>
      </c>
      <c r="J173" s="268">
        <f>ROUND(I173*H173,2)</f>
        <v>748</v>
      </c>
      <c r="K173" s="269"/>
      <c r="L173" s="270"/>
      <c r="M173" s="271" t="s">
        <v>1</v>
      </c>
      <c r="N173" s="272" t="s">
        <v>43</v>
      </c>
      <c r="O173" s="220">
        <v>0</v>
      </c>
      <c r="P173" s="220">
        <f>O173*H173</f>
        <v>0</v>
      </c>
      <c r="Q173" s="220">
        <v>0</v>
      </c>
      <c r="R173" s="220">
        <f>Q173*H173</f>
        <v>0</v>
      </c>
      <c r="S173" s="220">
        <v>0</v>
      </c>
      <c r="T173" s="221">
        <f>S173*H173</f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222" t="s">
        <v>1661</v>
      </c>
      <c r="AT173" s="222" t="s">
        <v>461</v>
      </c>
      <c r="AU173" s="222" t="s">
        <v>88</v>
      </c>
      <c r="AY173" s="16" t="s">
        <v>187</v>
      </c>
      <c r="BE173" s="223">
        <f>IF(N173="základní",J173,0)</f>
        <v>748</v>
      </c>
      <c r="BF173" s="223">
        <f>IF(N173="snížená",J173,0)</f>
        <v>0</v>
      </c>
      <c r="BG173" s="223">
        <f>IF(N173="zákl. přenesená",J173,0)</f>
        <v>0</v>
      </c>
      <c r="BH173" s="223">
        <f>IF(N173="sníž. přenesená",J173,0)</f>
        <v>0</v>
      </c>
      <c r="BI173" s="223">
        <f>IF(N173="nulová",J173,0)</f>
        <v>0</v>
      </c>
      <c r="BJ173" s="16" t="s">
        <v>86</v>
      </c>
      <c r="BK173" s="223">
        <f>ROUND(I173*H173,2)</f>
        <v>748</v>
      </c>
      <c r="BL173" s="16" t="s">
        <v>1289</v>
      </c>
      <c r="BM173" s="222" t="s">
        <v>885</v>
      </c>
    </row>
    <row r="174" s="2" customFormat="1" ht="21.75" customHeight="1">
      <c r="A174" s="31"/>
      <c r="B174" s="32"/>
      <c r="C174" s="211" t="s">
        <v>403</v>
      </c>
      <c r="D174" s="211" t="s">
        <v>188</v>
      </c>
      <c r="E174" s="212" t="s">
        <v>2152</v>
      </c>
      <c r="F174" s="213" t="s">
        <v>2153</v>
      </c>
      <c r="G174" s="214" t="s">
        <v>401</v>
      </c>
      <c r="H174" s="215">
        <v>3</v>
      </c>
      <c r="I174" s="216">
        <v>280</v>
      </c>
      <c r="J174" s="216">
        <f>ROUND(I174*H174,2)</f>
        <v>840</v>
      </c>
      <c r="K174" s="217"/>
      <c r="L174" s="37"/>
      <c r="M174" s="218" t="s">
        <v>1</v>
      </c>
      <c r="N174" s="219" t="s">
        <v>43</v>
      </c>
      <c r="O174" s="220">
        <v>0</v>
      </c>
      <c r="P174" s="220">
        <f>O174*H174</f>
        <v>0</v>
      </c>
      <c r="Q174" s="220">
        <v>0</v>
      </c>
      <c r="R174" s="220">
        <f>Q174*H174</f>
        <v>0</v>
      </c>
      <c r="S174" s="220">
        <v>0</v>
      </c>
      <c r="T174" s="221">
        <f>S174*H174</f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222" t="s">
        <v>1289</v>
      </c>
      <c r="AT174" s="222" t="s">
        <v>188</v>
      </c>
      <c r="AU174" s="222" t="s">
        <v>88</v>
      </c>
      <c r="AY174" s="16" t="s">
        <v>187</v>
      </c>
      <c r="BE174" s="223">
        <f>IF(N174="základní",J174,0)</f>
        <v>840</v>
      </c>
      <c r="BF174" s="223">
        <f>IF(N174="snížená",J174,0)</f>
        <v>0</v>
      </c>
      <c r="BG174" s="223">
        <f>IF(N174="zákl. přenesená",J174,0)</f>
        <v>0</v>
      </c>
      <c r="BH174" s="223">
        <f>IF(N174="sníž. přenesená",J174,0)</f>
        <v>0</v>
      </c>
      <c r="BI174" s="223">
        <f>IF(N174="nulová",J174,0)</f>
        <v>0</v>
      </c>
      <c r="BJ174" s="16" t="s">
        <v>86</v>
      </c>
      <c r="BK174" s="223">
        <f>ROUND(I174*H174,2)</f>
        <v>840</v>
      </c>
      <c r="BL174" s="16" t="s">
        <v>1289</v>
      </c>
      <c r="BM174" s="222" t="s">
        <v>893</v>
      </c>
    </row>
    <row r="175" s="2" customFormat="1" ht="16.5" customHeight="1">
      <c r="A175" s="31"/>
      <c r="B175" s="32"/>
      <c r="C175" s="263" t="s">
        <v>407</v>
      </c>
      <c r="D175" s="263" t="s">
        <v>461</v>
      </c>
      <c r="E175" s="264" t="s">
        <v>2154</v>
      </c>
      <c r="F175" s="265" t="s">
        <v>2155</v>
      </c>
      <c r="G175" s="266" t="s">
        <v>401</v>
      </c>
      <c r="H175" s="267">
        <v>1</v>
      </c>
      <c r="I175" s="268">
        <v>443</v>
      </c>
      <c r="J175" s="268">
        <f>ROUND(I175*H175,2)</f>
        <v>443</v>
      </c>
      <c r="K175" s="269"/>
      <c r="L175" s="270"/>
      <c r="M175" s="271" t="s">
        <v>1</v>
      </c>
      <c r="N175" s="272" t="s">
        <v>43</v>
      </c>
      <c r="O175" s="220">
        <v>0</v>
      </c>
      <c r="P175" s="220">
        <f>O175*H175</f>
        <v>0</v>
      </c>
      <c r="Q175" s="220">
        <v>0</v>
      </c>
      <c r="R175" s="220">
        <f>Q175*H175</f>
        <v>0</v>
      </c>
      <c r="S175" s="220">
        <v>0</v>
      </c>
      <c r="T175" s="221">
        <f>S175*H175</f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222" t="s">
        <v>1661</v>
      </c>
      <c r="AT175" s="222" t="s">
        <v>461</v>
      </c>
      <c r="AU175" s="222" t="s">
        <v>88</v>
      </c>
      <c r="AY175" s="16" t="s">
        <v>187</v>
      </c>
      <c r="BE175" s="223">
        <f>IF(N175="základní",J175,0)</f>
        <v>443</v>
      </c>
      <c r="BF175" s="223">
        <f>IF(N175="snížená",J175,0)</f>
        <v>0</v>
      </c>
      <c r="BG175" s="223">
        <f>IF(N175="zákl. přenesená",J175,0)</f>
        <v>0</v>
      </c>
      <c r="BH175" s="223">
        <f>IF(N175="sníž. přenesená",J175,0)</f>
        <v>0</v>
      </c>
      <c r="BI175" s="223">
        <f>IF(N175="nulová",J175,0)</f>
        <v>0</v>
      </c>
      <c r="BJ175" s="16" t="s">
        <v>86</v>
      </c>
      <c r="BK175" s="223">
        <f>ROUND(I175*H175,2)</f>
        <v>443</v>
      </c>
      <c r="BL175" s="16" t="s">
        <v>1289</v>
      </c>
      <c r="BM175" s="222" t="s">
        <v>1268</v>
      </c>
    </row>
    <row r="176" s="2" customFormat="1" ht="21.75" customHeight="1">
      <c r="A176" s="31"/>
      <c r="B176" s="32"/>
      <c r="C176" s="263" t="s">
        <v>411</v>
      </c>
      <c r="D176" s="263" t="s">
        <v>461</v>
      </c>
      <c r="E176" s="264" t="s">
        <v>2156</v>
      </c>
      <c r="F176" s="265" t="s">
        <v>2157</v>
      </c>
      <c r="G176" s="266" t="s">
        <v>401</v>
      </c>
      <c r="H176" s="267">
        <v>1</v>
      </c>
      <c r="I176" s="268">
        <v>734</v>
      </c>
      <c r="J176" s="268">
        <f>ROUND(I176*H176,2)</f>
        <v>734</v>
      </c>
      <c r="K176" s="269"/>
      <c r="L176" s="270"/>
      <c r="M176" s="271" t="s">
        <v>1</v>
      </c>
      <c r="N176" s="272" t="s">
        <v>43</v>
      </c>
      <c r="O176" s="220">
        <v>0</v>
      </c>
      <c r="P176" s="220">
        <f>O176*H176</f>
        <v>0</v>
      </c>
      <c r="Q176" s="220">
        <v>0</v>
      </c>
      <c r="R176" s="220">
        <f>Q176*H176</f>
        <v>0</v>
      </c>
      <c r="S176" s="220">
        <v>0</v>
      </c>
      <c r="T176" s="221">
        <f>S176*H176</f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222" t="s">
        <v>1661</v>
      </c>
      <c r="AT176" s="222" t="s">
        <v>461</v>
      </c>
      <c r="AU176" s="222" t="s">
        <v>88</v>
      </c>
      <c r="AY176" s="16" t="s">
        <v>187</v>
      </c>
      <c r="BE176" s="223">
        <f>IF(N176="základní",J176,0)</f>
        <v>734</v>
      </c>
      <c r="BF176" s="223">
        <f>IF(N176="snížená",J176,0)</f>
        <v>0</v>
      </c>
      <c r="BG176" s="223">
        <f>IF(N176="zákl. přenesená",J176,0)</f>
        <v>0</v>
      </c>
      <c r="BH176" s="223">
        <f>IF(N176="sníž. přenesená",J176,0)</f>
        <v>0</v>
      </c>
      <c r="BI176" s="223">
        <f>IF(N176="nulová",J176,0)</f>
        <v>0</v>
      </c>
      <c r="BJ176" s="16" t="s">
        <v>86</v>
      </c>
      <c r="BK176" s="223">
        <f>ROUND(I176*H176,2)</f>
        <v>734</v>
      </c>
      <c r="BL176" s="16" t="s">
        <v>1289</v>
      </c>
      <c r="BM176" s="222" t="s">
        <v>1271</v>
      </c>
    </row>
    <row r="177" s="2" customFormat="1" ht="21.75" customHeight="1">
      <c r="A177" s="31"/>
      <c r="B177" s="32"/>
      <c r="C177" s="263" t="s">
        <v>415</v>
      </c>
      <c r="D177" s="263" t="s">
        <v>461</v>
      </c>
      <c r="E177" s="264" t="s">
        <v>2158</v>
      </c>
      <c r="F177" s="265" t="s">
        <v>2159</v>
      </c>
      <c r="G177" s="266" t="s">
        <v>401</v>
      </c>
      <c r="H177" s="267">
        <v>1</v>
      </c>
      <c r="I177" s="268">
        <v>514</v>
      </c>
      <c r="J177" s="268">
        <f>ROUND(I177*H177,2)</f>
        <v>514</v>
      </c>
      <c r="K177" s="269"/>
      <c r="L177" s="270"/>
      <c r="M177" s="271" t="s">
        <v>1</v>
      </c>
      <c r="N177" s="272" t="s">
        <v>43</v>
      </c>
      <c r="O177" s="220">
        <v>0</v>
      </c>
      <c r="P177" s="220">
        <f>O177*H177</f>
        <v>0</v>
      </c>
      <c r="Q177" s="220">
        <v>0</v>
      </c>
      <c r="R177" s="220">
        <f>Q177*H177</f>
        <v>0</v>
      </c>
      <c r="S177" s="220">
        <v>0</v>
      </c>
      <c r="T177" s="221">
        <f>S177*H177</f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222" t="s">
        <v>1661</v>
      </c>
      <c r="AT177" s="222" t="s">
        <v>461</v>
      </c>
      <c r="AU177" s="222" t="s">
        <v>88</v>
      </c>
      <c r="AY177" s="16" t="s">
        <v>187</v>
      </c>
      <c r="BE177" s="223">
        <f>IF(N177="základní",J177,0)</f>
        <v>514</v>
      </c>
      <c r="BF177" s="223">
        <f>IF(N177="snížená",J177,0)</f>
        <v>0</v>
      </c>
      <c r="BG177" s="223">
        <f>IF(N177="zákl. přenesená",J177,0)</f>
        <v>0</v>
      </c>
      <c r="BH177" s="223">
        <f>IF(N177="sníž. přenesená",J177,0)</f>
        <v>0</v>
      </c>
      <c r="BI177" s="223">
        <f>IF(N177="nulová",J177,0)</f>
        <v>0</v>
      </c>
      <c r="BJ177" s="16" t="s">
        <v>86</v>
      </c>
      <c r="BK177" s="223">
        <f>ROUND(I177*H177,2)</f>
        <v>514</v>
      </c>
      <c r="BL177" s="16" t="s">
        <v>1289</v>
      </c>
      <c r="BM177" s="222" t="s">
        <v>1275</v>
      </c>
    </row>
    <row r="178" s="11" customFormat="1" ht="22.8" customHeight="1">
      <c r="A178" s="11"/>
      <c r="B178" s="198"/>
      <c r="C178" s="199"/>
      <c r="D178" s="200" t="s">
        <v>77</v>
      </c>
      <c r="E178" s="251" t="s">
        <v>2160</v>
      </c>
      <c r="F178" s="251" t="s">
        <v>2161</v>
      </c>
      <c r="G178" s="199"/>
      <c r="H178" s="199"/>
      <c r="I178" s="199"/>
      <c r="J178" s="252">
        <f>BK178</f>
        <v>5154</v>
      </c>
      <c r="K178" s="199"/>
      <c r="L178" s="203"/>
      <c r="M178" s="204"/>
      <c r="N178" s="205"/>
      <c r="O178" s="205"/>
      <c r="P178" s="206">
        <f>SUM(P179:P180)</f>
        <v>0</v>
      </c>
      <c r="Q178" s="205"/>
      <c r="R178" s="206">
        <f>SUM(R179:R180)</f>
        <v>0</v>
      </c>
      <c r="S178" s="205"/>
      <c r="T178" s="207">
        <f>SUM(T179:T180)</f>
        <v>0</v>
      </c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R178" s="208" t="s">
        <v>199</v>
      </c>
      <c r="AT178" s="209" t="s">
        <v>77</v>
      </c>
      <c r="AU178" s="209" t="s">
        <v>86</v>
      </c>
      <c r="AY178" s="208" t="s">
        <v>187</v>
      </c>
      <c r="BK178" s="210">
        <f>SUM(BK179:BK180)</f>
        <v>5154</v>
      </c>
    </row>
    <row r="179" s="2" customFormat="1" ht="16.5" customHeight="1">
      <c r="A179" s="31"/>
      <c r="B179" s="32"/>
      <c r="C179" s="211" t="s">
        <v>419</v>
      </c>
      <c r="D179" s="211" t="s">
        <v>188</v>
      </c>
      <c r="E179" s="212" t="s">
        <v>2162</v>
      </c>
      <c r="F179" s="213" t="s">
        <v>2163</v>
      </c>
      <c r="G179" s="214" t="s">
        <v>2164</v>
      </c>
      <c r="H179" s="215">
        <v>1</v>
      </c>
      <c r="I179" s="216">
        <v>154</v>
      </c>
      <c r="J179" s="216">
        <f>ROUND(I179*H179,2)</f>
        <v>154</v>
      </c>
      <c r="K179" s="217"/>
      <c r="L179" s="37"/>
      <c r="M179" s="218" t="s">
        <v>1</v>
      </c>
      <c r="N179" s="219" t="s">
        <v>43</v>
      </c>
      <c r="O179" s="220">
        <v>0</v>
      </c>
      <c r="P179" s="220">
        <f>O179*H179</f>
        <v>0</v>
      </c>
      <c r="Q179" s="220">
        <v>0</v>
      </c>
      <c r="R179" s="220">
        <f>Q179*H179</f>
        <v>0</v>
      </c>
      <c r="S179" s="220">
        <v>0</v>
      </c>
      <c r="T179" s="221">
        <f>S179*H179</f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222" t="s">
        <v>1289</v>
      </c>
      <c r="AT179" s="222" t="s">
        <v>188</v>
      </c>
      <c r="AU179" s="222" t="s">
        <v>88</v>
      </c>
      <c r="AY179" s="16" t="s">
        <v>187</v>
      </c>
      <c r="BE179" s="223">
        <f>IF(N179="základní",J179,0)</f>
        <v>154</v>
      </c>
      <c r="BF179" s="223">
        <f>IF(N179="snížená",J179,0)</f>
        <v>0</v>
      </c>
      <c r="BG179" s="223">
        <f>IF(N179="zákl. přenesená",J179,0)</f>
        <v>0</v>
      </c>
      <c r="BH179" s="223">
        <f>IF(N179="sníž. přenesená",J179,0)</f>
        <v>0</v>
      </c>
      <c r="BI179" s="223">
        <f>IF(N179="nulová",J179,0)</f>
        <v>0</v>
      </c>
      <c r="BJ179" s="16" t="s">
        <v>86</v>
      </c>
      <c r="BK179" s="223">
        <f>ROUND(I179*H179,2)</f>
        <v>154</v>
      </c>
      <c r="BL179" s="16" t="s">
        <v>1289</v>
      </c>
      <c r="BM179" s="222" t="s">
        <v>1278</v>
      </c>
    </row>
    <row r="180" s="2" customFormat="1" ht="16.5" customHeight="1">
      <c r="A180" s="31"/>
      <c r="B180" s="32"/>
      <c r="C180" s="211" t="s">
        <v>424</v>
      </c>
      <c r="D180" s="211" t="s">
        <v>188</v>
      </c>
      <c r="E180" s="212" t="s">
        <v>2165</v>
      </c>
      <c r="F180" s="213" t="s">
        <v>2166</v>
      </c>
      <c r="G180" s="214" t="s">
        <v>2167</v>
      </c>
      <c r="H180" s="215">
        <v>1</v>
      </c>
      <c r="I180" s="216">
        <v>5000</v>
      </c>
      <c r="J180" s="216">
        <f>ROUND(I180*H180,2)</f>
        <v>5000</v>
      </c>
      <c r="K180" s="217"/>
      <c r="L180" s="37"/>
      <c r="M180" s="228" t="s">
        <v>1</v>
      </c>
      <c r="N180" s="229" t="s">
        <v>43</v>
      </c>
      <c r="O180" s="230">
        <v>0</v>
      </c>
      <c r="P180" s="230">
        <f>O180*H180</f>
        <v>0</v>
      </c>
      <c r="Q180" s="230">
        <v>0</v>
      </c>
      <c r="R180" s="230">
        <f>Q180*H180</f>
        <v>0</v>
      </c>
      <c r="S180" s="230">
        <v>0</v>
      </c>
      <c r="T180" s="231">
        <f>S180*H180</f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222" t="s">
        <v>1289</v>
      </c>
      <c r="AT180" s="222" t="s">
        <v>188</v>
      </c>
      <c r="AU180" s="222" t="s">
        <v>88</v>
      </c>
      <c r="AY180" s="16" t="s">
        <v>187</v>
      </c>
      <c r="BE180" s="223">
        <f>IF(N180="základní",J180,0)</f>
        <v>5000</v>
      </c>
      <c r="BF180" s="223">
        <f>IF(N180="snížená",J180,0)</f>
        <v>0</v>
      </c>
      <c r="BG180" s="223">
        <f>IF(N180="zákl. přenesená",J180,0)</f>
        <v>0</v>
      </c>
      <c r="BH180" s="223">
        <f>IF(N180="sníž. přenesená",J180,0)</f>
        <v>0</v>
      </c>
      <c r="BI180" s="223">
        <f>IF(N180="nulová",J180,0)</f>
        <v>0</v>
      </c>
      <c r="BJ180" s="16" t="s">
        <v>86</v>
      </c>
      <c r="BK180" s="223">
        <f>ROUND(I180*H180,2)</f>
        <v>5000</v>
      </c>
      <c r="BL180" s="16" t="s">
        <v>1289</v>
      </c>
      <c r="BM180" s="222" t="s">
        <v>1282</v>
      </c>
    </row>
    <row r="181" s="2" customFormat="1" ht="6.96" customHeight="1">
      <c r="A181" s="31"/>
      <c r="B181" s="58"/>
      <c r="C181" s="59"/>
      <c r="D181" s="59"/>
      <c r="E181" s="59"/>
      <c r="F181" s="59"/>
      <c r="G181" s="59"/>
      <c r="H181" s="59"/>
      <c r="I181" s="59"/>
      <c r="J181" s="59"/>
      <c r="K181" s="59"/>
      <c r="L181" s="37"/>
      <c r="M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</row>
  </sheetData>
  <sheetProtection sheet="1" autoFilter="0" formatColumns="0" formatRows="0" objects="1" scenarios="1" spinCount="100000" saltValue="JNSir6Joq/COt960ArwslLSTJpQ56yaOKH1LkI3Fn0sjXwyNygtgVJmsfcMrVO7983W5mzZpZ4fliU3ae280EQ==" hashValue="4+ofrx5jEIPOh2ayE0KJnLyblR8JG8j80jqLxIjW7IUGDUCDkTv0IqjgFiS63+MERl4eKdbtJrMp6h6SER1s4g==" algorithmName="SHA-512" password="CC35"/>
  <autoFilter ref="C125:K180"/>
  <mergeCells count="8">
    <mergeCell ref="E7:H7"/>
    <mergeCell ref="E9:H9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21"/>
    </row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150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19"/>
      <c r="AT3" s="16" t="s">
        <v>88</v>
      </c>
    </row>
    <row r="4" hidden="1" s="1" customFormat="1" ht="24.96" customHeight="1">
      <c r="B4" s="19"/>
      <c r="D4" s="140" t="s">
        <v>163</v>
      </c>
      <c r="L4" s="19"/>
      <c r="M4" s="141" t="s">
        <v>10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42" t="s">
        <v>14</v>
      </c>
      <c r="L6" s="19"/>
    </row>
    <row r="7" hidden="1" s="1" customFormat="1" ht="16.5" customHeight="1">
      <c r="B7" s="19"/>
      <c r="E7" s="143" t="str">
        <f>'Rekapitulace stavby'!K6</f>
        <v>Nový objekt tělocvičny, základní školy Roztoky - Žalov</v>
      </c>
      <c r="F7" s="142"/>
      <c r="G7" s="142"/>
      <c r="H7" s="142"/>
      <c r="L7" s="19"/>
    </row>
    <row r="8" hidden="1" s="2" customFormat="1" ht="12" customHeight="1">
      <c r="A8" s="31"/>
      <c r="B8" s="37"/>
      <c r="C8" s="31"/>
      <c r="D8" s="142" t="s">
        <v>164</v>
      </c>
      <c r="E8" s="31"/>
      <c r="F8" s="31"/>
      <c r="G8" s="31"/>
      <c r="H8" s="31"/>
      <c r="I8" s="31"/>
      <c r="J8" s="31"/>
      <c r="K8" s="31"/>
      <c r="L8" s="55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hidden="1" s="2" customFormat="1" ht="16.5" customHeight="1">
      <c r="A9" s="31"/>
      <c r="B9" s="37"/>
      <c r="C9" s="31"/>
      <c r="D9" s="31"/>
      <c r="E9" s="144" t="s">
        <v>2168</v>
      </c>
      <c r="F9" s="31"/>
      <c r="G9" s="31"/>
      <c r="H9" s="31"/>
      <c r="I9" s="31"/>
      <c r="J9" s="31"/>
      <c r="K9" s="31"/>
      <c r="L9" s="55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hidden="1" s="2" customFormat="1">
      <c r="A10" s="31"/>
      <c r="B10" s="37"/>
      <c r="C10" s="31"/>
      <c r="D10" s="31"/>
      <c r="E10" s="31"/>
      <c r="F10" s="31"/>
      <c r="G10" s="31"/>
      <c r="H10" s="31"/>
      <c r="I10" s="31"/>
      <c r="J10" s="31"/>
      <c r="K10" s="31"/>
      <c r="L10" s="55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hidden="1" s="2" customFormat="1" ht="12" customHeight="1">
      <c r="A11" s="31"/>
      <c r="B11" s="37"/>
      <c r="C11" s="31"/>
      <c r="D11" s="142" t="s">
        <v>16</v>
      </c>
      <c r="E11" s="31"/>
      <c r="F11" s="133" t="s">
        <v>1</v>
      </c>
      <c r="G11" s="31"/>
      <c r="H11" s="31"/>
      <c r="I11" s="142" t="s">
        <v>17</v>
      </c>
      <c r="J11" s="133" t="s">
        <v>1</v>
      </c>
      <c r="K11" s="31"/>
      <c r="L11" s="55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hidden="1" s="2" customFormat="1" ht="12" customHeight="1">
      <c r="A12" s="31"/>
      <c r="B12" s="37"/>
      <c r="C12" s="31"/>
      <c r="D12" s="142" t="s">
        <v>18</v>
      </c>
      <c r="E12" s="31"/>
      <c r="F12" s="133" t="s">
        <v>19</v>
      </c>
      <c r="G12" s="31"/>
      <c r="H12" s="31"/>
      <c r="I12" s="142" t="s">
        <v>20</v>
      </c>
      <c r="J12" s="145" t="str">
        <f>'Rekapitulace stavby'!AN8</f>
        <v>26. 3. 2021</v>
      </c>
      <c r="K12" s="31"/>
      <c r="L12" s="55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hidden="1" s="2" customFormat="1" ht="10.8" customHeight="1">
      <c r="A13" s="31"/>
      <c r="B13" s="37"/>
      <c r="C13" s="31"/>
      <c r="D13" s="31"/>
      <c r="E13" s="31"/>
      <c r="F13" s="31"/>
      <c r="G13" s="31"/>
      <c r="H13" s="31"/>
      <c r="I13" s="31"/>
      <c r="J13" s="31"/>
      <c r="K13" s="31"/>
      <c r="L13" s="55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hidden="1" s="2" customFormat="1" ht="12" customHeight="1">
      <c r="A14" s="31"/>
      <c r="B14" s="37"/>
      <c r="C14" s="31"/>
      <c r="D14" s="142" t="s">
        <v>22</v>
      </c>
      <c r="E14" s="31"/>
      <c r="F14" s="31"/>
      <c r="G14" s="31"/>
      <c r="H14" s="31"/>
      <c r="I14" s="142" t="s">
        <v>23</v>
      </c>
      <c r="J14" s="133" t="s">
        <v>24</v>
      </c>
      <c r="K14" s="31"/>
      <c r="L14" s="55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hidden="1" s="2" customFormat="1" ht="18" customHeight="1">
      <c r="A15" s="31"/>
      <c r="B15" s="37"/>
      <c r="C15" s="31"/>
      <c r="D15" s="31"/>
      <c r="E15" s="133" t="s">
        <v>25</v>
      </c>
      <c r="F15" s="31"/>
      <c r="G15" s="31"/>
      <c r="H15" s="31"/>
      <c r="I15" s="142" t="s">
        <v>26</v>
      </c>
      <c r="J15" s="133" t="s">
        <v>1</v>
      </c>
      <c r="K15" s="31"/>
      <c r="L15" s="55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hidden="1" s="2" customFormat="1" ht="6.96" customHeight="1">
      <c r="A16" s="31"/>
      <c r="B16" s="37"/>
      <c r="C16" s="31"/>
      <c r="D16" s="31"/>
      <c r="E16" s="31"/>
      <c r="F16" s="31"/>
      <c r="G16" s="31"/>
      <c r="H16" s="31"/>
      <c r="I16" s="31"/>
      <c r="J16" s="31"/>
      <c r="K16" s="31"/>
      <c r="L16" s="55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hidden="1" s="2" customFormat="1" ht="12" customHeight="1">
      <c r="A17" s="31"/>
      <c r="B17" s="37"/>
      <c r="C17" s="31"/>
      <c r="D17" s="142" t="s">
        <v>27</v>
      </c>
      <c r="E17" s="31"/>
      <c r="F17" s="31"/>
      <c r="G17" s="31"/>
      <c r="H17" s="31"/>
      <c r="I17" s="142" t="s">
        <v>23</v>
      </c>
      <c r="J17" s="133" t="s">
        <v>1</v>
      </c>
      <c r="K17" s="31"/>
      <c r="L17" s="55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hidden="1" s="2" customFormat="1" ht="18" customHeight="1">
      <c r="A18" s="31"/>
      <c r="B18" s="37"/>
      <c r="C18" s="31"/>
      <c r="D18" s="31"/>
      <c r="E18" s="133" t="s">
        <v>28</v>
      </c>
      <c r="F18" s="31"/>
      <c r="G18" s="31"/>
      <c r="H18" s="31"/>
      <c r="I18" s="142" t="s">
        <v>26</v>
      </c>
      <c r="J18" s="133" t="s">
        <v>1</v>
      </c>
      <c r="K18" s="31"/>
      <c r="L18" s="55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hidden="1" s="2" customFormat="1" ht="6.96" customHeight="1">
      <c r="A19" s="31"/>
      <c r="B19" s="37"/>
      <c r="C19" s="31"/>
      <c r="D19" s="31"/>
      <c r="E19" s="31"/>
      <c r="F19" s="31"/>
      <c r="G19" s="31"/>
      <c r="H19" s="31"/>
      <c r="I19" s="31"/>
      <c r="J19" s="31"/>
      <c r="K19" s="31"/>
      <c r="L19" s="55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hidden="1" s="2" customFormat="1" ht="12" customHeight="1">
      <c r="A20" s="31"/>
      <c r="B20" s="37"/>
      <c r="C20" s="31"/>
      <c r="D20" s="142" t="s">
        <v>29</v>
      </c>
      <c r="E20" s="31"/>
      <c r="F20" s="31"/>
      <c r="G20" s="31"/>
      <c r="H20" s="31"/>
      <c r="I20" s="142" t="s">
        <v>23</v>
      </c>
      <c r="J20" s="133" t="s">
        <v>30</v>
      </c>
      <c r="K20" s="31"/>
      <c r="L20" s="55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hidden="1" s="2" customFormat="1" ht="18" customHeight="1">
      <c r="A21" s="31"/>
      <c r="B21" s="37"/>
      <c r="C21" s="31"/>
      <c r="D21" s="31"/>
      <c r="E21" s="133" t="s">
        <v>31</v>
      </c>
      <c r="F21" s="31"/>
      <c r="G21" s="31"/>
      <c r="H21" s="31"/>
      <c r="I21" s="142" t="s">
        <v>26</v>
      </c>
      <c r="J21" s="133" t="s">
        <v>1</v>
      </c>
      <c r="K21" s="31"/>
      <c r="L21" s="55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hidden="1" s="2" customFormat="1" ht="6.96" customHeight="1">
      <c r="A22" s="31"/>
      <c r="B22" s="37"/>
      <c r="C22" s="31"/>
      <c r="D22" s="31"/>
      <c r="E22" s="31"/>
      <c r="F22" s="31"/>
      <c r="G22" s="31"/>
      <c r="H22" s="31"/>
      <c r="I22" s="31"/>
      <c r="J22" s="31"/>
      <c r="K22" s="31"/>
      <c r="L22" s="55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hidden="1" s="2" customFormat="1" ht="12" customHeight="1">
      <c r="A23" s="31"/>
      <c r="B23" s="37"/>
      <c r="C23" s="31"/>
      <c r="D23" s="142" t="s">
        <v>33</v>
      </c>
      <c r="E23" s="31"/>
      <c r="F23" s="31"/>
      <c r="G23" s="31"/>
      <c r="H23" s="31"/>
      <c r="I23" s="142" t="s">
        <v>23</v>
      </c>
      <c r="J23" s="133" t="s">
        <v>34</v>
      </c>
      <c r="K23" s="31"/>
      <c r="L23" s="55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hidden="1" s="2" customFormat="1" ht="18" customHeight="1">
      <c r="A24" s="31"/>
      <c r="B24" s="37"/>
      <c r="C24" s="31"/>
      <c r="D24" s="31"/>
      <c r="E24" s="133" t="s">
        <v>35</v>
      </c>
      <c r="F24" s="31"/>
      <c r="G24" s="31"/>
      <c r="H24" s="31"/>
      <c r="I24" s="142" t="s">
        <v>26</v>
      </c>
      <c r="J24" s="133" t="s">
        <v>1</v>
      </c>
      <c r="K24" s="31"/>
      <c r="L24" s="55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hidden="1" s="2" customFormat="1" ht="6.96" customHeight="1">
      <c r="A25" s="31"/>
      <c r="B25" s="37"/>
      <c r="C25" s="31"/>
      <c r="D25" s="31"/>
      <c r="E25" s="31"/>
      <c r="F25" s="31"/>
      <c r="G25" s="31"/>
      <c r="H25" s="31"/>
      <c r="I25" s="31"/>
      <c r="J25" s="31"/>
      <c r="K25" s="31"/>
      <c r="L25" s="55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hidden="1" s="2" customFormat="1" ht="12" customHeight="1">
      <c r="A26" s="31"/>
      <c r="B26" s="37"/>
      <c r="C26" s="31"/>
      <c r="D26" s="142" t="s">
        <v>36</v>
      </c>
      <c r="E26" s="31"/>
      <c r="F26" s="31"/>
      <c r="G26" s="31"/>
      <c r="H26" s="31"/>
      <c r="I26" s="31"/>
      <c r="J26" s="31"/>
      <c r="K26" s="31"/>
      <c r="L26" s="55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hidden="1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hidden="1" s="2" customFormat="1" ht="6.96" customHeight="1">
      <c r="A28" s="31"/>
      <c r="B28" s="37"/>
      <c r="C28" s="31"/>
      <c r="D28" s="31"/>
      <c r="E28" s="31"/>
      <c r="F28" s="31"/>
      <c r="G28" s="31"/>
      <c r="H28" s="31"/>
      <c r="I28" s="31"/>
      <c r="J28" s="31"/>
      <c r="K28" s="31"/>
      <c r="L28" s="55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hidden="1" s="2" customFormat="1" ht="6.96" customHeight="1">
      <c r="A29" s="31"/>
      <c r="B29" s="37"/>
      <c r="C29" s="31"/>
      <c r="D29" s="150"/>
      <c r="E29" s="150"/>
      <c r="F29" s="150"/>
      <c r="G29" s="150"/>
      <c r="H29" s="150"/>
      <c r="I29" s="150"/>
      <c r="J29" s="150"/>
      <c r="K29" s="150"/>
      <c r="L29" s="55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hidden="1" s="2" customFormat="1" ht="25.44" customHeight="1">
      <c r="A30" s="31"/>
      <c r="B30" s="37"/>
      <c r="C30" s="31"/>
      <c r="D30" s="151" t="s">
        <v>38</v>
      </c>
      <c r="E30" s="31"/>
      <c r="F30" s="31"/>
      <c r="G30" s="31"/>
      <c r="H30" s="31"/>
      <c r="I30" s="31"/>
      <c r="J30" s="152">
        <f>ROUND(J126, 2)</f>
        <v>244235.78</v>
      </c>
      <c r="K30" s="31"/>
      <c r="L30" s="55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hidden="1" s="2" customFormat="1" ht="6.96" customHeight="1">
      <c r="A31" s="31"/>
      <c r="B31" s="37"/>
      <c r="C31" s="31"/>
      <c r="D31" s="150"/>
      <c r="E31" s="150"/>
      <c r="F31" s="150"/>
      <c r="G31" s="150"/>
      <c r="H31" s="150"/>
      <c r="I31" s="150"/>
      <c r="J31" s="150"/>
      <c r="K31" s="150"/>
      <c r="L31" s="55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hidden="1" s="2" customFormat="1" ht="14.4" customHeight="1">
      <c r="A32" s="31"/>
      <c r="B32" s="37"/>
      <c r="C32" s="31"/>
      <c r="D32" s="31"/>
      <c r="E32" s="31"/>
      <c r="F32" s="153" t="s">
        <v>40</v>
      </c>
      <c r="G32" s="31"/>
      <c r="H32" s="31"/>
      <c r="I32" s="153" t="s">
        <v>39</v>
      </c>
      <c r="J32" s="153" t="s">
        <v>41</v>
      </c>
      <c r="K32" s="31"/>
      <c r="L32" s="55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hidden="1" s="2" customFormat="1" ht="14.4" customHeight="1">
      <c r="A33" s="31"/>
      <c r="B33" s="37"/>
      <c r="C33" s="31"/>
      <c r="D33" s="154" t="s">
        <v>42</v>
      </c>
      <c r="E33" s="142" t="s">
        <v>43</v>
      </c>
      <c r="F33" s="155">
        <f>ROUND((SUM(BE126:BE169)),  2)</f>
        <v>244235.78</v>
      </c>
      <c r="G33" s="31"/>
      <c r="H33" s="31"/>
      <c r="I33" s="156">
        <v>0.20999999999999999</v>
      </c>
      <c r="J33" s="155">
        <f>ROUND(((SUM(BE126:BE169))*I33),  2)</f>
        <v>51289.510000000002</v>
      </c>
      <c r="K33" s="31"/>
      <c r="L33" s="55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hidden="1" s="2" customFormat="1" ht="14.4" customHeight="1">
      <c r="A34" s="31"/>
      <c r="B34" s="37"/>
      <c r="C34" s="31"/>
      <c r="D34" s="31"/>
      <c r="E34" s="142" t="s">
        <v>44</v>
      </c>
      <c r="F34" s="155">
        <f>ROUND((SUM(BF126:BF169)),  2)</f>
        <v>0</v>
      </c>
      <c r="G34" s="31"/>
      <c r="H34" s="31"/>
      <c r="I34" s="156">
        <v>0.14999999999999999</v>
      </c>
      <c r="J34" s="155">
        <f>ROUND(((SUM(BF126:BF169))*I34),  2)</f>
        <v>0</v>
      </c>
      <c r="K34" s="31"/>
      <c r="L34" s="55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hidden="1" s="2" customFormat="1" ht="14.4" customHeight="1">
      <c r="A35" s="31"/>
      <c r="B35" s="37"/>
      <c r="C35" s="31"/>
      <c r="D35" s="31"/>
      <c r="E35" s="142" t="s">
        <v>45</v>
      </c>
      <c r="F35" s="155">
        <f>ROUND((SUM(BG126:BG169)),  2)</f>
        <v>0</v>
      </c>
      <c r="G35" s="31"/>
      <c r="H35" s="31"/>
      <c r="I35" s="156">
        <v>0.20999999999999999</v>
      </c>
      <c r="J35" s="155">
        <f>0</f>
        <v>0</v>
      </c>
      <c r="K35" s="31"/>
      <c r="L35" s="55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hidden="1" s="2" customFormat="1" ht="14.4" customHeight="1">
      <c r="A36" s="31"/>
      <c r="B36" s="37"/>
      <c r="C36" s="31"/>
      <c r="D36" s="31"/>
      <c r="E36" s="142" t="s">
        <v>46</v>
      </c>
      <c r="F36" s="155">
        <f>ROUND((SUM(BH126:BH169)),  2)</f>
        <v>0</v>
      </c>
      <c r="G36" s="31"/>
      <c r="H36" s="31"/>
      <c r="I36" s="156">
        <v>0.14999999999999999</v>
      </c>
      <c r="J36" s="155">
        <f>0</f>
        <v>0</v>
      </c>
      <c r="K36" s="31"/>
      <c r="L36" s="55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hidden="1" s="2" customFormat="1" ht="14.4" customHeight="1">
      <c r="A37" s="31"/>
      <c r="B37" s="37"/>
      <c r="C37" s="31"/>
      <c r="D37" s="31"/>
      <c r="E37" s="142" t="s">
        <v>47</v>
      </c>
      <c r="F37" s="155">
        <f>ROUND((SUM(BI126:BI169)),  2)</f>
        <v>0</v>
      </c>
      <c r="G37" s="31"/>
      <c r="H37" s="31"/>
      <c r="I37" s="156">
        <v>0</v>
      </c>
      <c r="J37" s="155">
        <f>0</f>
        <v>0</v>
      </c>
      <c r="K37" s="31"/>
      <c r="L37" s="55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hidden="1" s="2" customFormat="1" ht="6.96" customHeight="1">
      <c r="A38" s="31"/>
      <c r="B38" s="37"/>
      <c r="C38" s="31"/>
      <c r="D38" s="31"/>
      <c r="E38" s="31"/>
      <c r="F38" s="31"/>
      <c r="G38" s="31"/>
      <c r="H38" s="31"/>
      <c r="I38" s="31"/>
      <c r="J38" s="31"/>
      <c r="K38" s="31"/>
      <c r="L38" s="55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hidden="1" s="2" customFormat="1" ht="25.44" customHeight="1">
      <c r="A39" s="31"/>
      <c r="B39" s="37"/>
      <c r="C39" s="157"/>
      <c r="D39" s="158" t="s">
        <v>48</v>
      </c>
      <c r="E39" s="159"/>
      <c r="F39" s="159"/>
      <c r="G39" s="160" t="s">
        <v>49</v>
      </c>
      <c r="H39" s="161" t="s">
        <v>50</v>
      </c>
      <c r="I39" s="159"/>
      <c r="J39" s="162">
        <f>SUM(J30:J37)</f>
        <v>295525.28999999998</v>
      </c>
      <c r="K39" s="163"/>
      <c r="L39" s="55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hidden="1" s="2" customFormat="1" ht="14.4" customHeight="1">
      <c r="A40" s="31"/>
      <c r="B40" s="37"/>
      <c r="C40" s="31"/>
      <c r="D40" s="31"/>
      <c r="E40" s="31"/>
      <c r="F40" s="31"/>
      <c r="G40" s="31"/>
      <c r="H40" s="31"/>
      <c r="I40" s="31"/>
      <c r="J40" s="31"/>
      <c r="K40" s="31"/>
      <c r="L40" s="55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hidden="1" s="1" customFormat="1" ht="14.4" customHeight="1">
      <c r="B41" s="19"/>
      <c r="L41" s="19"/>
    </row>
    <row r="42" hidden="1" s="1" customFormat="1" ht="14.4" customHeight="1">
      <c r="B42" s="19"/>
      <c r="L42" s="19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55"/>
      <c r="D50" s="164" t="s">
        <v>51</v>
      </c>
      <c r="E50" s="165"/>
      <c r="F50" s="165"/>
      <c r="G50" s="164" t="s">
        <v>52</v>
      </c>
      <c r="H50" s="165"/>
      <c r="I50" s="165"/>
      <c r="J50" s="165"/>
      <c r="K50" s="165"/>
      <c r="L50" s="55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1"/>
      <c r="B61" s="37"/>
      <c r="C61" s="31"/>
      <c r="D61" s="166" t="s">
        <v>53</v>
      </c>
      <c r="E61" s="167"/>
      <c r="F61" s="168" t="s">
        <v>54</v>
      </c>
      <c r="G61" s="166" t="s">
        <v>53</v>
      </c>
      <c r="H61" s="167"/>
      <c r="I61" s="167"/>
      <c r="J61" s="169" t="s">
        <v>54</v>
      </c>
      <c r="K61" s="167"/>
      <c r="L61" s="55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1"/>
      <c r="B65" s="37"/>
      <c r="C65" s="31"/>
      <c r="D65" s="164" t="s">
        <v>55</v>
      </c>
      <c r="E65" s="170"/>
      <c r="F65" s="170"/>
      <c r="G65" s="164" t="s">
        <v>56</v>
      </c>
      <c r="H65" s="170"/>
      <c r="I65" s="170"/>
      <c r="J65" s="170"/>
      <c r="K65" s="170"/>
      <c r="L65" s="55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1"/>
      <c r="B76" s="37"/>
      <c r="C76" s="31"/>
      <c r="D76" s="166" t="s">
        <v>53</v>
      </c>
      <c r="E76" s="167"/>
      <c r="F76" s="168" t="s">
        <v>54</v>
      </c>
      <c r="G76" s="166" t="s">
        <v>53</v>
      </c>
      <c r="H76" s="167"/>
      <c r="I76" s="167"/>
      <c r="J76" s="169" t="s">
        <v>54</v>
      </c>
      <c r="K76" s="167"/>
      <c r="L76" s="55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hidden="1" s="2" customFormat="1" ht="14.4" customHeight="1">
      <c r="A77" s="31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55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78" hidden="1"/>
    <row r="79" hidden="1"/>
    <row r="80" hidden="1"/>
    <row r="81" s="2" customFormat="1" ht="6.96" customHeight="1">
      <c r="A81" s="31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55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="2" customFormat="1" ht="24.96" customHeight="1">
      <c r="A82" s="31"/>
      <c r="B82" s="32"/>
      <c r="C82" s="22" t="s">
        <v>166</v>
      </c>
      <c r="D82" s="33"/>
      <c r="E82" s="33"/>
      <c r="F82" s="33"/>
      <c r="G82" s="33"/>
      <c r="H82" s="33"/>
      <c r="I82" s="33"/>
      <c r="J82" s="33"/>
      <c r="K82" s="33"/>
      <c r="L82" s="55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="2" customFormat="1" ht="6.96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5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="2" customFormat="1" ht="12" customHeight="1">
      <c r="A84" s="31"/>
      <c r="B84" s="32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55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="2" customFormat="1" ht="16.5" customHeight="1">
      <c r="A85" s="31"/>
      <c r="B85" s="32"/>
      <c r="C85" s="33"/>
      <c r="D85" s="33"/>
      <c r="E85" s="175" t="str">
        <f>E7</f>
        <v>Nový objekt tělocvičny, základní školy Roztoky - Žalov</v>
      </c>
      <c r="F85" s="28"/>
      <c r="G85" s="28"/>
      <c r="H85" s="28"/>
      <c r="I85" s="33"/>
      <c r="J85" s="33"/>
      <c r="K85" s="33"/>
      <c r="L85" s="55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="2" customFormat="1" ht="12" customHeight="1">
      <c r="A86" s="31"/>
      <c r="B86" s="32"/>
      <c r="C86" s="28" t="s">
        <v>164</v>
      </c>
      <c r="D86" s="33"/>
      <c r="E86" s="33"/>
      <c r="F86" s="33"/>
      <c r="G86" s="33"/>
      <c r="H86" s="33"/>
      <c r="I86" s="33"/>
      <c r="J86" s="33"/>
      <c r="K86" s="33"/>
      <c r="L86" s="55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="2" customFormat="1" ht="16.5" customHeight="1">
      <c r="A87" s="31"/>
      <c r="B87" s="32"/>
      <c r="C87" s="33"/>
      <c r="D87" s="33"/>
      <c r="E87" s="68" t="str">
        <f>E9</f>
        <v>D.1.5 - Komunikace</v>
      </c>
      <c r="F87" s="33"/>
      <c r="G87" s="33"/>
      <c r="H87" s="33"/>
      <c r="I87" s="33"/>
      <c r="J87" s="33"/>
      <c r="K87" s="33"/>
      <c r="L87" s="55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="2" customFormat="1" ht="6.96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55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="2" customFormat="1" ht="12" customHeight="1">
      <c r="A89" s="31"/>
      <c r="B89" s="32"/>
      <c r="C89" s="28" t="s">
        <v>18</v>
      </c>
      <c r="D89" s="33"/>
      <c r="E89" s="33"/>
      <c r="F89" s="25" t="str">
        <f>F12</f>
        <v>parc.č. 2990/9, 2994/2, k.ú. Žalov</v>
      </c>
      <c r="G89" s="33"/>
      <c r="H89" s="33"/>
      <c r="I89" s="28" t="s">
        <v>20</v>
      </c>
      <c r="J89" s="71" t="str">
        <f>IF(J12="","",J12)</f>
        <v>26. 3. 2021</v>
      </c>
      <c r="K89" s="33"/>
      <c r="L89" s="55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="2" customFormat="1" ht="6.96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55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="2" customFormat="1" ht="40.05" customHeight="1">
      <c r="A91" s="31"/>
      <c r="B91" s="32"/>
      <c r="C91" s="28" t="s">
        <v>22</v>
      </c>
      <c r="D91" s="33"/>
      <c r="E91" s="33"/>
      <c r="F91" s="25" t="str">
        <f>E15</f>
        <v>Město Roztoky, nám. 5 května 2, Roztoky</v>
      </c>
      <c r="G91" s="33"/>
      <c r="H91" s="33"/>
      <c r="I91" s="28" t="s">
        <v>29</v>
      </c>
      <c r="J91" s="29" t="str">
        <f>E21</f>
        <v>B.B.D. s.r.o., Rokycanova 30, 130 00, Praha 3</v>
      </c>
      <c r="K91" s="33"/>
      <c r="L91" s="55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="2" customFormat="1" ht="40.05" customHeight="1">
      <c r="A92" s="31"/>
      <c r="B92" s="32"/>
      <c r="C92" s="28" t="s">
        <v>27</v>
      </c>
      <c r="D92" s="33"/>
      <c r="E92" s="33"/>
      <c r="F92" s="25" t="str">
        <f>IF(E18="","",E18)</f>
        <v>bude vybrán</v>
      </c>
      <c r="G92" s="33"/>
      <c r="H92" s="33"/>
      <c r="I92" s="28" t="s">
        <v>33</v>
      </c>
      <c r="J92" s="29" t="str">
        <f>E24</f>
        <v>NASTA GROUP s.r.o., Za Sokolovnou 92, Zdiby</v>
      </c>
      <c r="K92" s="33"/>
      <c r="L92" s="55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="2" customFormat="1" ht="10.32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55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="2" customFormat="1" ht="29.28" customHeight="1">
      <c r="A94" s="31"/>
      <c r="B94" s="32"/>
      <c r="C94" s="176" t="s">
        <v>167</v>
      </c>
      <c r="D94" s="177"/>
      <c r="E94" s="177"/>
      <c r="F94" s="177"/>
      <c r="G94" s="177"/>
      <c r="H94" s="177"/>
      <c r="I94" s="177"/>
      <c r="J94" s="178" t="s">
        <v>168</v>
      </c>
      <c r="K94" s="177"/>
      <c r="L94" s="55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="2" customFormat="1" ht="10.32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55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="2" customFormat="1" ht="22.8" customHeight="1">
      <c r="A96" s="31"/>
      <c r="B96" s="32"/>
      <c r="C96" s="179" t="s">
        <v>169</v>
      </c>
      <c r="D96" s="33"/>
      <c r="E96" s="33"/>
      <c r="F96" s="33"/>
      <c r="G96" s="33"/>
      <c r="H96" s="33"/>
      <c r="I96" s="33"/>
      <c r="J96" s="102">
        <f>J126</f>
        <v>244235.78</v>
      </c>
      <c r="K96" s="33"/>
      <c r="L96" s="55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170</v>
      </c>
    </row>
    <row r="97" s="9" customFormat="1" ht="24.96" customHeight="1">
      <c r="A97" s="9"/>
      <c r="B97" s="180"/>
      <c r="C97" s="181"/>
      <c r="D97" s="182" t="s">
        <v>2169</v>
      </c>
      <c r="E97" s="183"/>
      <c r="F97" s="183"/>
      <c r="G97" s="183"/>
      <c r="H97" s="183"/>
      <c r="I97" s="183"/>
      <c r="J97" s="184">
        <f>J127</f>
        <v>244235.78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3" customFormat="1" ht="19.92" customHeight="1">
      <c r="A98" s="13"/>
      <c r="B98" s="246"/>
      <c r="C98" s="125"/>
      <c r="D98" s="247" t="s">
        <v>2170</v>
      </c>
      <c r="E98" s="248"/>
      <c r="F98" s="248"/>
      <c r="G98" s="248"/>
      <c r="H98" s="248"/>
      <c r="I98" s="248"/>
      <c r="J98" s="249">
        <f>J128</f>
        <v>3080.0500000000002</v>
      </c>
      <c r="K98" s="125"/>
      <c r="L98" s="250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</row>
    <row r="99" s="13" customFormat="1" ht="19.92" customHeight="1">
      <c r="A99" s="13"/>
      <c r="B99" s="246"/>
      <c r="C99" s="125"/>
      <c r="D99" s="247" t="s">
        <v>2171</v>
      </c>
      <c r="E99" s="248"/>
      <c r="F99" s="248"/>
      <c r="G99" s="248"/>
      <c r="H99" s="248"/>
      <c r="I99" s="248"/>
      <c r="J99" s="249">
        <f>J131</f>
        <v>41268.239999999998</v>
      </c>
      <c r="K99" s="125"/>
      <c r="L99" s="250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</row>
    <row r="100" s="13" customFormat="1" ht="19.92" customHeight="1">
      <c r="A100" s="13"/>
      <c r="B100" s="246"/>
      <c r="C100" s="125"/>
      <c r="D100" s="247" t="s">
        <v>2172</v>
      </c>
      <c r="E100" s="248"/>
      <c r="F100" s="248"/>
      <c r="G100" s="248"/>
      <c r="H100" s="248"/>
      <c r="I100" s="248"/>
      <c r="J100" s="249">
        <f>J138</f>
        <v>62896.780000000006</v>
      </c>
      <c r="K100" s="125"/>
      <c r="L100" s="250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</row>
    <row r="101" s="13" customFormat="1" ht="19.92" customHeight="1">
      <c r="A101" s="13"/>
      <c r="B101" s="246"/>
      <c r="C101" s="125"/>
      <c r="D101" s="247" t="s">
        <v>2173</v>
      </c>
      <c r="E101" s="248"/>
      <c r="F101" s="248"/>
      <c r="G101" s="248"/>
      <c r="H101" s="248"/>
      <c r="I101" s="248"/>
      <c r="J101" s="249">
        <f>J144</f>
        <v>53642.699999999997</v>
      </c>
      <c r="K101" s="125"/>
      <c r="L101" s="250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</row>
    <row r="102" s="13" customFormat="1" ht="19.92" customHeight="1">
      <c r="A102" s="13"/>
      <c r="B102" s="246"/>
      <c r="C102" s="125"/>
      <c r="D102" s="247" t="s">
        <v>2174</v>
      </c>
      <c r="E102" s="248"/>
      <c r="F102" s="248"/>
      <c r="G102" s="248"/>
      <c r="H102" s="248"/>
      <c r="I102" s="248"/>
      <c r="J102" s="249">
        <f>J149</f>
        <v>21836.110000000001</v>
      </c>
      <c r="K102" s="125"/>
      <c r="L102" s="250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</row>
    <row r="103" s="13" customFormat="1" ht="19.92" customHeight="1">
      <c r="A103" s="13"/>
      <c r="B103" s="246"/>
      <c r="C103" s="125"/>
      <c r="D103" s="247" t="s">
        <v>2175</v>
      </c>
      <c r="E103" s="248"/>
      <c r="F103" s="248"/>
      <c r="G103" s="248"/>
      <c r="H103" s="248"/>
      <c r="I103" s="248"/>
      <c r="J103" s="249">
        <f>J156</f>
        <v>19305.5</v>
      </c>
      <c r="K103" s="125"/>
      <c r="L103" s="250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</row>
    <row r="104" s="13" customFormat="1" ht="19.92" customHeight="1">
      <c r="A104" s="13"/>
      <c r="B104" s="246"/>
      <c r="C104" s="125"/>
      <c r="D104" s="247" t="s">
        <v>2176</v>
      </c>
      <c r="E104" s="248"/>
      <c r="F104" s="248"/>
      <c r="G104" s="248"/>
      <c r="H104" s="248"/>
      <c r="I104" s="248"/>
      <c r="J104" s="249">
        <f>J162</f>
        <v>9443.8999999999996</v>
      </c>
      <c r="K104" s="125"/>
      <c r="L104" s="250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</row>
    <row r="105" s="13" customFormat="1" ht="19.92" customHeight="1">
      <c r="A105" s="13"/>
      <c r="B105" s="246"/>
      <c r="C105" s="125"/>
      <c r="D105" s="247" t="s">
        <v>2177</v>
      </c>
      <c r="E105" s="248"/>
      <c r="F105" s="248"/>
      <c r="G105" s="248"/>
      <c r="H105" s="248"/>
      <c r="I105" s="248"/>
      <c r="J105" s="249">
        <f>J165</f>
        <v>20723</v>
      </c>
      <c r="K105" s="125"/>
      <c r="L105" s="250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</row>
    <row r="106" s="13" customFormat="1" ht="19.92" customHeight="1">
      <c r="A106" s="13"/>
      <c r="B106" s="246"/>
      <c r="C106" s="125"/>
      <c r="D106" s="247" t="s">
        <v>936</v>
      </c>
      <c r="E106" s="248"/>
      <c r="F106" s="248"/>
      <c r="G106" s="248"/>
      <c r="H106" s="248"/>
      <c r="I106" s="248"/>
      <c r="J106" s="249">
        <f>J168</f>
        <v>12039.5</v>
      </c>
      <c r="K106" s="125"/>
      <c r="L106" s="250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</row>
    <row r="107" s="2" customFormat="1" ht="21.84" customHeight="1">
      <c r="A107" s="31"/>
      <c r="B107" s="32"/>
      <c r="C107" s="33"/>
      <c r="D107" s="33"/>
      <c r="E107" s="33"/>
      <c r="F107" s="33"/>
      <c r="G107" s="33"/>
      <c r="H107" s="33"/>
      <c r="I107" s="33"/>
      <c r="J107" s="33"/>
      <c r="K107" s="33"/>
      <c r="L107" s="55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="2" customFormat="1" ht="6.96" customHeight="1">
      <c r="A108" s="31"/>
      <c r="B108" s="58"/>
      <c r="C108" s="59"/>
      <c r="D108" s="59"/>
      <c r="E108" s="59"/>
      <c r="F108" s="59"/>
      <c r="G108" s="59"/>
      <c r="H108" s="59"/>
      <c r="I108" s="59"/>
      <c r="J108" s="59"/>
      <c r="K108" s="59"/>
      <c r="L108" s="55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12" s="2" customFormat="1" ht="6.96" customHeight="1">
      <c r="A112" s="31"/>
      <c r="B112" s="60"/>
      <c r="C112" s="61"/>
      <c r="D112" s="61"/>
      <c r="E112" s="61"/>
      <c r="F112" s="61"/>
      <c r="G112" s="61"/>
      <c r="H112" s="61"/>
      <c r="I112" s="61"/>
      <c r="J112" s="61"/>
      <c r="K112" s="61"/>
      <c r="L112" s="55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="2" customFormat="1" ht="24.96" customHeight="1">
      <c r="A113" s="31"/>
      <c r="B113" s="32"/>
      <c r="C113" s="22" t="s">
        <v>172</v>
      </c>
      <c r="D113" s="33"/>
      <c r="E113" s="33"/>
      <c r="F113" s="33"/>
      <c r="G113" s="33"/>
      <c r="H113" s="33"/>
      <c r="I113" s="33"/>
      <c r="J113" s="33"/>
      <c r="K113" s="33"/>
      <c r="L113" s="55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="2" customFormat="1" ht="6.96" customHeight="1">
      <c r="A114" s="31"/>
      <c r="B114" s="32"/>
      <c r="C114" s="33"/>
      <c r="D114" s="33"/>
      <c r="E114" s="33"/>
      <c r="F114" s="33"/>
      <c r="G114" s="33"/>
      <c r="H114" s="33"/>
      <c r="I114" s="33"/>
      <c r="J114" s="33"/>
      <c r="K114" s="33"/>
      <c r="L114" s="55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="2" customFormat="1" ht="12" customHeight="1">
      <c r="A115" s="31"/>
      <c r="B115" s="32"/>
      <c r="C115" s="28" t="s">
        <v>14</v>
      </c>
      <c r="D115" s="33"/>
      <c r="E115" s="33"/>
      <c r="F115" s="33"/>
      <c r="G115" s="33"/>
      <c r="H115" s="33"/>
      <c r="I115" s="33"/>
      <c r="J115" s="33"/>
      <c r="K115" s="33"/>
      <c r="L115" s="55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="2" customFormat="1" ht="16.5" customHeight="1">
      <c r="A116" s="31"/>
      <c r="B116" s="32"/>
      <c r="C116" s="33"/>
      <c r="D116" s="33"/>
      <c r="E116" s="175" t="str">
        <f>E7</f>
        <v>Nový objekt tělocvičny, základní školy Roztoky - Žalov</v>
      </c>
      <c r="F116" s="28"/>
      <c r="G116" s="28"/>
      <c r="H116" s="28"/>
      <c r="I116" s="33"/>
      <c r="J116" s="33"/>
      <c r="K116" s="33"/>
      <c r="L116" s="55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="2" customFormat="1" ht="12" customHeight="1">
      <c r="A117" s="31"/>
      <c r="B117" s="32"/>
      <c r="C117" s="28" t="s">
        <v>164</v>
      </c>
      <c r="D117" s="33"/>
      <c r="E117" s="33"/>
      <c r="F117" s="33"/>
      <c r="G117" s="33"/>
      <c r="H117" s="33"/>
      <c r="I117" s="33"/>
      <c r="J117" s="33"/>
      <c r="K117" s="33"/>
      <c r="L117" s="55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="2" customFormat="1" ht="16.5" customHeight="1">
      <c r="A118" s="31"/>
      <c r="B118" s="32"/>
      <c r="C118" s="33"/>
      <c r="D118" s="33"/>
      <c r="E118" s="68" t="str">
        <f>E9</f>
        <v>D.1.5 - Komunikace</v>
      </c>
      <c r="F118" s="33"/>
      <c r="G118" s="33"/>
      <c r="H118" s="33"/>
      <c r="I118" s="33"/>
      <c r="J118" s="33"/>
      <c r="K118" s="33"/>
      <c r="L118" s="55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="2" customFormat="1" ht="6.96" customHeight="1">
      <c r="A119" s="31"/>
      <c r="B119" s="32"/>
      <c r="C119" s="33"/>
      <c r="D119" s="33"/>
      <c r="E119" s="33"/>
      <c r="F119" s="33"/>
      <c r="G119" s="33"/>
      <c r="H119" s="33"/>
      <c r="I119" s="33"/>
      <c r="J119" s="33"/>
      <c r="K119" s="33"/>
      <c r="L119" s="55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="2" customFormat="1" ht="12" customHeight="1">
      <c r="A120" s="31"/>
      <c r="B120" s="32"/>
      <c r="C120" s="28" t="s">
        <v>18</v>
      </c>
      <c r="D120" s="33"/>
      <c r="E120" s="33"/>
      <c r="F120" s="25" t="str">
        <f>F12</f>
        <v>parc.č. 2990/9, 2994/2, k.ú. Žalov</v>
      </c>
      <c r="G120" s="33"/>
      <c r="H120" s="33"/>
      <c r="I120" s="28" t="s">
        <v>20</v>
      </c>
      <c r="J120" s="71" t="str">
        <f>IF(J12="","",J12)</f>
        <v>26. 3. 2021</v>
      </c>
      <c r="K120" s="33"/>
      <c r="L120" s="55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="2" customFormat="1" ht="6.96" customHeight="1">
      <c r="A121" s="31"/>
      <c r="B121" s="32"/>
      <c r="C121" s="33"/>
      <c r="D121" s="33"/>
      <c r="E121" s="33"/>
      <c r="F121" s="33"/>
      <c r="G121" s="33"/>
      <c r="H121" s="33"/>
      <c r="I121" s="33"/>
      <c r="J121" s="33"/>
      <c r="K121" s="33"/>
      <c r="L121" s="55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="2" customFormat="1" ht="40.05" customHeight="1">
      <c r="A122" s="31"/>
      <c r="B122" s="32"/>
      <c r="C122" s="28" t="s">
        <v>22</v>
      </c>
      <c r="D122" s="33"/>
      <c r="E122" s="33"/>
      <c r="F122" s="25" t="str">
        <f>E15</f>
        <v>Město Roztoky, nám. 5 května 2, Roztoky</v>
      </c>
      <c r="G122" s="33"/>
      <c r="H122" s="33"/>
      <c r="I122" s="28" t="s">
        <v>29</v>
      </c>
      <c r="J122" s="29" t="str">
        <f>E21</f>
        <v>B.B.D. s.r.o., Rokycanova 30, 130 00, Praha 3</v>
      </c>
      <c r="K122" s="33"/>
      <c r="L122" s="55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="2" customFormat="1" ht="40.05" customHeight="1">
      <c r="A123" s="31"/>
      <c r="B123" s="32"/>
      <c r="C123" s="28" t="s">
        <v>27</v>
      </c>
      <c r="D123" s="33"/>
      <c r="E123" s="33"/>
      <c r="F123" s="25" t="str">
        <f>IF(E18="","",E18)</f>
        <v>bude vybrán</v>
      </c>
      <c r="G123" s="33"/>
      <c r="H123" s="33"/>
      <c r="I123" s="28" t="s">
        <v>33</v>
      </c>
      <c r="J123" s="29" t="str">
        <f>E24</f>
        <v>NASTA GROUP s.r.o., Za Sokolovnou 92, Zdiby</v>
      </c>
      <c r="K123" s="33"/>
      <c r="L123" s="55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="2" customFormat="1" ht="10.32" customHeight="1">
      <c r="A124" s="31"/>
      <c r="B124" s="32"/>
      <c r="C124" s="33"/>
      <c r="D124" s="33"/>
      <c r="E124" s="33"/>
      <c r="F124" s="33"/>
      <c r="G124" s="33"/>
      <c r="H124" s="33"/>
      <c r="I124" s="33"/>
      <c r="J124" s="33"/>
      <c r="K124" s="33"/>
      <c r="L124" s="55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="10" customFormat="1" ht="29.28" customHeight="1">
      <c r="A125" s="186"/>
      <c r="B125" s="187"/>
      <c r="C125" s="188" t="s">
        <v>173</v>
      </c>
      <c r="D125" s="189" t="s">
        <v>63</v>
      </c>
      <c r="E125" s="189" t="s">
        <v>59</v>
      </c>
      <c r="F125" s="189" t="s">
        <v>60</v>
      </c>
      <c r="G125" s="189" t="s">
        <v>174</v>
      </c>
      <c r="H125" s="189" t="s">
        <v>175</v>
      </c>
      <c r="I125" s="189" t="s">
        <v>176</v>
      </c>
      <c r="J125" s="190" t="s">
        <v>168</v>
      </c>
      <c r="K125" s="191" t="s">
        <v>177</v>
      </c>
      <c r="L125" s="192"/>
      <c r="M125" s="92" t="s">
        <v>1</v>
      </c>
      <c r="N125" s="93" t="s">
        <v>42</v>
      </c>
      <c r="O125" s="93" t="s">
        <v>178</v>
      </c>
      <c r="P125" s="93" t="s">
        <v>179</v>
      </c>
      <c r="Q125" s="93" t="s">
        <v>180</v>
      </c>
      <c r="R125" s="93" t="s">
        <v>181</v>
      </c>
      <c r="S125" s="93" t="s">
        <v>182</v>
      </c>
      <c r="T125" s="94" t="s">
        <v>183</v>
      </c>
      <c r="U125" s="186"/>
      <c r="V125" s="186"/>
      <c r="W125" s="186"/>
      <c r="X125" s="186"/>
      <c r="Y125" s="186"/>
      <c r="Z125" s="186"/>
      <c r="AA125" s="186"/>
      <c r="AB125" s="186"/>
      <c r="AC125" s="186"/>
      <c r="AD125" s="186"/>
      <c r="AE125" s="186"/>
    </row>
    <row r="126" s="2" customFormat="1" ht="22.8" customHeight="1">
      <c r="A126" s="31"/>
      <c r="B126" s="32"/>
      <c r="C126" s="99" t="s">
        <v>184</v>
      </c>
      <c r="D126" s="33"/>
      <c r="E126" s="33"/>
      <c r="F126" s="33"/>
      <c r="G126" s="33"/>
      <c r="H126" s="33"/>
      <c r="I126" s="33"/>
      <c r="J126" s="193">
        <f>BK126</f>
        <v>244235.78</v>
      </c>
      <c r="K126" s="33"/>
      <c r="L126" s="37"/>
      <c r="M126" s="95"/>
      <c r="N126" s="194"/>
      <c r="O126" s="96"/>
      <c r="P126" s="195">
        <f>P127</f>
        <v>0</v>
      </c>
      <c r="Q126" s="96"/>
      <c r="R126" s="195">
        <f>R127</f>
        <v>0</v>
      </c>
      <c r="S126" s="96"/>
      <c r="T126" s="196">
        <f>T127</f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T126" s="16" t="s">
        <v>77</v>
      </c>
      <c r="AU126" s="16" t="s">
        <v>170</v>
      </c>
      <c r="BK126" s="197">
        <f>BK127</f>
        <v>244235.78</v>
      </c>
    </row>
    <row r="127" s="11" customFormat="1" ht="25.92" customHeight="1">
      <c r="A127" s="11"/>
      <c r="B127" s="198"/>
      <c r="C127" s="199"/>
      <c r="D127" s="200" t="s">
        <v>77</v>
      </c>
      <c r="E127" s="201" t="s">
        <v>2178</v>
      </c>
      <c r="F127" s="201" t="s">
        <v>2179</v>
      </c>
      <c r="G127" s="199"/>
      <c r="H127" s="199"/>
      <c r="I127" s="199"/>
      <c r="J127" s="202">
        <f>BK127</f>
        <v>244235.78</v>
      </c>
      <c r="K127" s="199"/>
      <c r="L127" s="203"/>
      <c r="M127" s="204"/>
      <c r="N127" s="205"/>
      <c r="O127" s="205"/>
      <c r="P127" s="206">
        <f>P128+P131+P138+P144+P149+P156+P162+P165+P168</f>
        <v>0</v>
      </c>
      <c r="Q127" s="205"/>
      <c r="R127" s="206">
        <f>R128+R131+R138+R144+R149+R156+R162+R165+R168</f>
        <v>0</v>
      </c>
      <c r="S127" s="205"/>
      <c r="T127" s="207">
        <f>T128+T131+T138+T144+T149+T156+T162+T165+T168</f>
        <v>0</v>
      </c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R127" s="208" t="s">
        <v>86</v>
      </c>
      <c r="AT127" s="209" t="s">
        <v>77</v>
      </c>
      <c r="AU127" s="209" t="s">
        <v>78</v>
      </c>
      <c r="AY127" s="208" t="s">
        <v>187</v>
      </c>
      <c r="BK127" s="210">
        <f>BK128+BK131+BK138+BK144+BK149+BK156+BK162+BK165+BK168</f>
        <v>244235.78</v>
      </c>
    </row>
    <row r="128" s="11" customFormat="1" ht="22.8" customHeight="1">
      <c r="A128" s="11"/>
      <c r="B128" s="198"/>
      <c r="C128" s="199"/>
      <c r="D128" s="200" t="s">
        <v>77</v>
      </c>
      <c r="E128" s="251" t="s">
        <v>349</v>
      </c>
      <c r="F128" s="251" t="s">
        <v>2180</v>
      </c>
      <c r="G128" s="199"/>
      <c r="H128" s="199"/>
      <c r="I128" s="199"/>
      <c r="J128" s="252">
        <f>BK128</f>
        <v>3080.0500000000002</v>
      </c>
      <c r="K128" s="199"/>
      <c r="L128" s="203"/>
      <c r="M128" s="204"/>
      <c r="N128" s="205"/>
      <c r="O128" s="205"/>
      <c r="P128" s="206">
        <f>SUM(P129:P130)</f>
        <v>0</v>
      </c>
      <c r="Q128" s="205"/>
      <c r="R128" s="206">
        <f>SUM(R129:R130)</f>
        <v>0</v>
      </c>
      <c r="S128" s="205"/>
      <c r="T128" s="207">
        <f>SUM(T129:T130)</f>
        <v>0</v>
      </c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R128" s="208" t="s">
        <v>86</v>
      </c>
      <c r="AT128" s="209" t="s">
        <v>77</v>
      </c>
      <c r="AU128" s="209" t="s">
        <v>86</v>
      </c>
      <c r="AY128" s="208" t="s">
        <v>187</v>
      </c>
      <c r="BK128" s="210">
        <f>SUM(BK129:BK130)</f>
        <v>3080.0500000000002</v>
      </c>
    </row>
    <row r="129" s="2" customFormat="1" ht="16.5" customHeight="1">
      <c r="A129" s="31"/>
      <c r="B129" s="32"/>
      <c r="C129" s="211" t="s">
        <v>86</v>
      </c>
      <c r="D129" s="211" t="s">
        <v>188</v>
      </c>
      <c r="E129" s="212" t="s">
        <v>2181</v>
      </c>
      <c r="F129" s="213" t="s">
        <v>2182</v>
      </c>
      <c r="G129" s="214" t="s">
        <v>216</v>
      </c>
      <c r="H129" s="215">
        <v>85.319999999999993</v>
      </c>
      <c r="I129" s="216">
        <v>36.100000000000001</v>
      </c>
      <c r="J129" s="216">
        <f>ROUND(I129*H129,2)</f>
        <v>3080.0500000000002</v>
      </c>
      <c r="K129" s="217"/>
      <c r="L129" s="37"/>
      <c r="M129" s="218" t="s">
        <v>1</v>
      </c>
      <c r="N129" s="219" t="s">
        <v>43</v>
      </c>
      <c r="O129" s="220">
        <v>0</v>
      </c>
      <c r="P129" s="220">
        <f>O129*H129</f>
        <v>0</v>
      </c>
      <c r="Q129" s="220">
        <v>0</v>
      </c>
      <c r="R129" s="220">
        <f>Q129*H129</f>
        <v>0</v>
      </c>
      <c r="S129" s="220">
        <v>0</v>
      </c>
      <c r="T129" s="221">
        <f>S129*H129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222" t="s">
        <v>204</v>
      </c>
      <c r="AT129" s="222" t="s">
        <v>188</v>
      </c>
      <c r="AU129" s="222" t="s">
        <v>88</v>
      </c>
      <c r="AY129" s="16" t="s">
        <v>187</v>
      </c>
      <c r="BE129" s="223">
        <f>IF(N129="základní",J129,0)</f>
        <v>3080.0500000000002</v>
      </c>
      <c r="BF129" s="223">
        <f>IF(N129="snížená",J129,0)</f>
        <v>0</v>
      </c>
      <c r="BG129" s="223">
        <f>IF(N129="zákl. přenesená",J129,0)</f>
        <v>0</v>
      </c>
      <c r="BH129" s="223">
        <f>IF(N129="sníž. přenesená",J129,0)</f>
        <v>0</v>
      </c>
      <c r="BI129" s="223">
        <f>IF(N129="nulová",J129,0)</f>
        <v>0</v>
      </c>
      <c r="BJ129" s="16" t="s">
        <v>86</v>
      </c>
      <c r="BK129" s="223">
        <f>ROUND(I129*H129,2)</f>
        <v>3080.0500000000002</v>
      </c>
      <c r="BL129" s="16" t="s">
        <v>204</v>
      </c>
      <c r="BM129" s="222" t="s">
        <v>88</v>
      </c>
    </row>
    <row r="130" s="2" customFormat="1">
      <c r="A130" s="31"/>
      <c r="B130" s="32"/>
      <c r="C130" s="33"/>
      <c r="D130" s="224" t="s">
        <v>194</v>
      </c>
      <c r="E130" s="33"/>
      <c r="F130" s="225" t="s">
        <v>2183</v>
      </c>
      <c r="G130" s="33"/>
      <c r="H130" s="33"/>
      <c r="I130" s="33"/>
      <c r="J130" s="33"/>
      <c r="K130" s="33"/>
      <c r="L130" s="37"/>
      <c r="M130" s="226"/>
      <c r="N130" s="227"/>
      <c r="O130" s="83"/>
      <c r="P130" s="83"/>
      <c r="Q130" s="83"/>
      <c r="R130" s="83"/>
      <c r="S130" s="83"/>
      <c r="T130" s="84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T130" s="16" t="s">
        <v>194</v>
      </c>
      <c r="AU130" s="16" t="s">
        <v>88</v>
      </c>
    </row>
    <row r="131" s="11" customFormat="1" ht="22.8" customHeight="1">
      <c r="A131" s="11"/>
      <c r="B131" s="198"/>
      <c r="C131" s="199"/>
      <c r="D131" s="200" t="s">
        <v>77</v>
      </c>
      <c r="E131" s="251" t="s">
        <v>370</v>
      </c>
      <c r="F131" s="251" t="s">
        <v>2184</v>
      </c>
      <c r="G131" s="199"/>
      <c r="H131" s="199"/>
      <c r="I131" s="199"/>
      <c r="J131" s="252">
        <f>BK131</f>
        <v>41268.239999999998</v>
      </c>
      <c r="K131" s="199"/>
      <c r="L131" s="203"/>
      <c r="M131" s="204"/>
      <c r="N131" s="205"/>
      <c r="O131" s="205"/>
      <c r="P131" s="206">
        <f>SUM(P132:P137)</f>
        <v>0</v>
      </c>
      <c r="Q131" s="205"/>
      <c r="R131" s="206">
        <f>SUM(R132:R137)</f>
        <v>0</v>
      </c>
      <c r="S131" s="205"/>
      <c r="T131" s="207">
        <f>SUM(T132:T137)</f>
        <v>0</v>
      </c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R131" s="208" t="s">
        <v>86</v>
      </c>
      <c r="AT131" s="209" t="s">
        <v>77</v>
      </c>
      <c r="AU131" s="209" t="s">
        <v>86</v>
      </c>
      <c r="AY131" s="208" t="s">
        <v>187</v>
      </c>
      <c r="BK131" s="210">
        <f>SUM(BK132:BK137)</f>
        <v>41268.239999999998</v>
      </c>
    </row>
    <row r="132" s="2" customFormat="1" ht="16.5" customHeight="1">
      <c r="A132" s="31"/>
      <c r="B132" s="32"/>
      <c r="C132" s="211" t="s">
        <v>88</v>
      </c>
      <c r="D132" s="211" t="s">
        <v>188</v>
      </c>
      <c r="E132" s="212" t="s">
        <v>2185</v>
      </c>
      <c r="F132" s="213" t="s">
        <v>2186</v>
      </c>
      <c r="G132" s="214" t="s">
        <v>220</v>
      </c>
      <c r="H132" s="215">
        <v>73.590000000000003</v>
      </c>
      <c r="I132" s="216">
        <v>140</v>
      </c>
      <c r="J132" s="216">
        <f>ROUND(I132*H132,2)</f>
        <v>10302.6</v>
      </c>
      <c r="K132" s="217"/>
      <c r="L132" s="37"/>
      <c r="M132" s="218" t="s">
        <v>1</v>
      </c>
      <c r="N132" s="219" t="s">
        <v>43</v>
      </c>
      <c r="O132" s="220">
        <v>0</v>
      </c>
      <c r="P132" s="220">
        <f>O132*H132</f>
        <v>0</v>
      </c>
      <c r="Q132" s="220">
        <v>0</v>
      </c>
      <c r="R132" s="220">
        <f>Q132*H132</f>
        <v>0</v>
      </c>
      <c r="S132" s="220">
        <v>0</v>
      </c>
      <c r="T132" s="221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222" t="s">
        <v>204</v>
      </c>
      <c r="AT132" s="222" t="s">
        <v>188</v>
      </c>
      <c r="AU132" s="222" t="s">
        <v>88</v>
      </c>
      <c r="AY132" s="16" t="s">
        <v>187</v>
      </c>
      <c r="BE132" s="223">
        <f>IF(N132="základní",J132,0)</f>
        <v>10302.6</v>
      </c>
      <c r="BF132" s="223">
        <f>IF(N132="snížená",J132,0)</f>
        <v>0</v>
      </c>
      <c r="BG132" s="223">
        <f>IF(N132="zákl. přenesená",J132,0)</f>
        <v>0</v>
      </c>
      <c r="BH132" s="223">
        <f>IF(N132="sníž. přenesená",J132,0)</f>
        <v>0</v>
      </c>
      <c r="BI132" s="223">
        <f>IF(N132="nulová",J132,0)</f>
        <v>0</v>
      </c>
      <c r="BJ132" s="16" t="s">
        <v>86</v>
      </c>
      <c r="BK132" s="223">
        <f>ROUND(I132*H132,2)</f>
        <v>10302.6</v>
      </c>
      <c r="BL132" s="16" t="s">
        <v>204</v>
      </c>
      <c r="BM132" s="222" t="s">
        <v>204</v>
      </c>
    </row>
    <row r="133" s="2" customFormat="1">
      <c r="A133" s="31"/>
      <c r="B133" s="32"/>
      <c r="C133" s="33"/>
      <c r="D133" s="224" t="s">
        <v>194</v>
      </c>
      <c r="E133" s="33"/>
      <c r="F133" s="225" t="s">
        <v>2187</v>
      </c>
      <c r="G133" s="33"/>
      <c r="H133" s="33"/>
      <c r="I133" s="33"/>
      <c r="J133" s="33"/>
      <c r="K133" s="33"/>
      <c r="L133" s="37"/>
      <c r="M133" s="226"/>
      <c r="N133" s="227"/>
      <c r="O133" s="83"/>
      <c r="P133" s="83"/>
      <c r="Q133" s="83"/>
      <c r="R133" s="83"/>
      <c r="S133" s="83"/>
      <c r="T133" s="84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T133" s="16" t="s">
        <v>194</v>
      </c>
      <c r="AU133" s="16" t="s">
        <v>88</v>
      </c>
    </row>
    <row r="134" s="2" customFormat="1" ht="16.5" customHeight="1">
      <c r="A134" s="31"/>
      <c r="B134" s="32"/>
      <c r="C134" s="211" t="s">
        <v>199</v>
      </c>
      <c r="D134" s="211" t="s">
        <v>188</v>
      </c>
      <c r="E134" s="212" t="s">
        <v>2188</v>
      </c>
      <c r="F134" s="213" t="s">
        <v>2189</v>
      </c>
      <c r="G134" s="214" t="s">
        <v>220</v>
      </c>
      <c r="H134" s="215">
        <v>73.590000000000003</v>
      </c>
      <c r="I134" s="216">
        <v>256</v>
      </c>
      <c r="J134" s="216">
        <f>ROUND(I134*H134,2)</f>
        <v>18839.040000000001</v>
      </c>
      <c r="K134" s="217"/>
      <c r="L134" s="37"/>
      <c r="M134" s="218" t="s">
        <v>1</v>
      </c>
      <c r="N134" s="219" t="s">
        <v>43</v>
      </c>
      <c r="O134" s="220">
        <v>0</v>
      </c>
      <c r="P134" s="220">
        <f>O134*H134</f>
        <v>0</v>
      </c>
      <c r="Q134" s="220">
        <v>0</v>
      </c>
      <c r="R134" s="220">
        <f>Q134*H134</f>
        <v>0</v>
      </c>
      <c r="S134" s="220">
        <v>0</v>
      </c>
      <c r="T134" s="221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222" t="s">
        <v>204</v>
      </c>
      <c r="AT134" s="222" t="s">
        <v>188</v>
      </c>
      <c r="AU134" s="222" t="s">
        <v>88</v>
      </c>
      <c r="AY134" s="16" t="s">
        <v>187</v>
      </c>
      <c r="BE134" s="223">
        <f>IF(N134="základní",J134,0)</f>
        <v>18839.040000000001</v>
      </c>
      <c r="BF134" s="223">
        <f>IF(N134="snížená",J134,0)</f>
        <v>0</v>
      </c>
      <c r="BG134" s="223">
        <f>IF(N134="zákl. přenesená",J134,0)</f>
        <v>0</v>
      </c>
      <c r="BH134" s="223">
        <f>IF(N134="sníž. přenesená",J134,0)</f>
        <v>0</v>
      </c>
      <c r="BI134" s="223">
        <f>IF(N134="nulová",J134,0)</f>
        <v>0</v>
      </c>
      <c r="BJ134" s="16" t="s">
        <v>86</v>
      </c>
      <c r="BK134" s="223">
        <f>ROUND(I134*H134,2)</f>
        <v>18839.040000000001</v>
      </c>
      <c r="BL134" s="16" t="s">
        <v>204</v>
      </c>
      <c r="BM134" s="222" t="s">
        <v>234</v>
      </c>
    </row>
    <row r="135" s="2" customFormat="1" ht="16.5" customHeight="1">
      <c r="A135" s="31"/>
      <c r="B135" s="32"/>
      <c r="C135" s="211" t="s">
        <v>204</v>
      </c>
      <c r="D135" s="211" t="s">
        <v>188</v>
      </c>
      <c r="E135" s="212" t="s">
        <v>2190</v>
      </c>
      <c r="F135" s="213" t="s">
        <v>2191</v>
      </c>
      <c r="G135" s="214" t="s">
        <v>220</v>
      </c>
      <c r="H135" s="215">
        <v>25.59</v>
      </c>
      <c r="I135" s="216">
        <v>18.5</v>
      </c>
      <c r="J135" s="216">
        <f>ROUND(I135*H135,2)</f>
        <v>473.42000000000002</v>
      </c>
      <c r="K135" s="217"/>
      <c r="L135" s="37"/>
      <c r="M135" s="218" t="s">
        <v>1</v>
      </c>
      <c r="N135" s="219" t="s">
        <v>43</v>
      </c>
      <c r="O135" s="220">
        <v>0</v>
      </c>
      <c r="P135" s="220">
        <f>O135*H135</f>
        <v>0</v>
      </c>
      <c r="Q135" s="220">
        <v>0</v>
      </c>
      <c r="R135" s="220">
        <f>Q135*H135</f>
        <v>0</v>
      </c>
      <c r="S135" s="220">
        <v>0</v>
      </c>
      <c r="T135" s="221">
        <f>S135*H135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222" t="s">
        <v>204</v>
      </c>
      <c r="AT135" s="222" t="s">
        <v>188</v>
      </c>
      <c r="AU135" s="222" t="s">
        <v>88</v>
      </c>
      <c r="AY135" s="16" t="s">
        <v>187</v>
      </c>
      <c r="BE135" s="223">
        <f>IF(N135="základní",J135,0)</f>
        <v>473.42000000000002</v>
      </c>
      <c r="BF135" s="223">
        <f>IF(N135="snížená",J135,0)</f>
        <v>0</v>
      </c>
      <c r="BG135" s="223">
        <f>IF(N135="zákl. přenesená",J135,0)</f>
        <v>0</v>
      </c>
      <c r="BH135" s="223">
        <f>IF(N135="sníž. přenesená",J135,0)</f>
        <v>0</v>
      </c>
      <c r="BI135" s="223">
        <f>IF(N135="nulová",J135,0)</f>
        <v>0</v>
      </c>
      <c r="BJ135" s="16" t="s">
        <v>86</v>
      </c>
      <c r="BK135" s="223">
        <f>ROUND(I135*H135,2)</f>
        <v>473.42000000000002</v>
      </c>
      <c r="BL135" s="16" t="s">
        <v>204</v>
      </c>
      <c r="BM135" s="222" t="s">
        <v>332</v>
      </c>
    </row>
    <row r="136" s="2" customFormat="1" ht="21.75" customHeight="1">
      <c r="A136" s="31"/>
      <c r="B136" s="32"/>
      <c r="C136" s="211" t="s">
        <v>186</v>
      </c>
      <c r="D136" s="211" t="s">
        <v>188</v>
      </c>
      <c r="E136" s="212" t="s">
        <v>2192</v>
      </c>
      <c r="F136" s="213" t="s">
        <v>2193</v>
      </c>
      <c r="G136" s="214" t="s">
        <v>224</v>
      </c>
      <c r="H136" s="215">
        <v>46.060000000000002</v>
      </c>
      <c r="I136" s="216">
        <v>253</v>
      </c>
      <c r="J136" s="216">
        <f>ROUND(I136*H136,2)</f>
        <v>11653.18</v>
      </c>
      <c r="K136" s="217"/>
      <c r="L136" s="37"/>
      <c r="M136" s="218" t="s">
        <v>1</v>
      </c>
      <c r="N136" s="219" t="s">
        <v>43</v>
      </c>
      <c r="O136" s="220">
        <v>0</v>
      </c>
      <c r="P136" s="220">
        <f>O136*H136</f>
        <v>0</v>
      </c>
      <c r="Q136" s="220">
        <v>0</v>
      </c>
      <c r="R136" s="220">
        <f>Q136*H136</f>
        <v>0</v>
      </c>
      <c r="S136" s="220">
        <v>0</v>
      </c>
      <c r="T136" s="221">
        <f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222" t="s">
        <v>204</v>
      </c>
      <c r="AT136" s="222" t="s">
        <v>188</v>
      </c>
      <c r="AU136" s="222" t="s">
        <v>88</v>
      </c>
      <c r="AY136" s="16" t="s">
        <v>187</v>
      </c>
      <c r="BE136" s="223">
        <f>IF(N136="základní",J136,0)</f>
        <v>11653.18</v>
      </c>
      <c r="BF136" s="223">
        <f>IF(N136="snížená",J136,0)</f>
        <v>0</v>
      </c>
      <c r="BG136" s="223">
        <f>IF(N136="zákl. přenesená",J136,0)</f>
        <v>0</v>
      </c>
      <c r="BH136" s="223">
        <f>IF(N136="sníž. přenesená",J136,0)</f>
        <v>0</v>
      </c>
      <c r="BI136" s="223">
        <f>IF(N136="nulová",J136,0)</f>
        <v>0</v>
      </c>
      <c r="BJ136" s="16" t="s">
        <v>86</v>
      </c>
      <c r="BK136" s="223">
        <f>ROUND(I136*H136,2)</f>
        <v>11653.18</v>
      </c>
      <c r="BL136" s="16" t="s">
        <v>204</v>
      </c>
      <c r="BM136" s="222" t="s">
        <v>341</v>
      </c>
    </row>
    <row r="137" s="2" customFormat="1">
      <c r="A137" s="31"/>
      <c r="B137" s="32"/>
      <c r="C137" s="33"/>
      <c r="D137" s="224" t="s">
        <v>194</v>
      </c>
      <c r="E137" s="33"/>
      <c r="F137" s="225" t="s">
        <v>2194</v>
      </c>
      <c r="G137" s="33"/>
      <c r="H137" s="33"/>
      <c r="I137" s="33"/>
      <c r="J137" s="33"/>
      <c r="K137" s="33"/>
      <c r="L137" s="37"/>
      <c r="M137" s="226"/>
      <c r="N137" s="227"/>
      <c r="O137" s="83"/>
      <c r="P137" s="83"/>
      <c r="Q137" s="83"/>
      <c r="R137" s="83"/>
      <c r="S137" s="83"/>
      <c r="T137" s="84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T137" s="16" t="s">
        <v>194</v>
      </c>
      <c r="AU137" s="16" t="s">
        <v>88</v>
      </c>
    </row>
    <row r="138" s="11" customFormat="1" ht="22.8" customHeight="1">
      <c r="A138" s="11"/>
      <c r="B138" s="198"/>
      <c r="C138" s="199"/>
      <c r="D138" s="200" t="s">
        <v>77</v>
      </c>
      <c r="E138" s="251" t="s">
        <v>381</v>
      </c>
      <c r="F138" s="251" t="s">
        <v>2195</v>
      </c>
      <c r="G138" s="199"/>
      <c r="H138" s="199"/>
      <c r="I138" s="199"/>
      <c r="J138" s="252">
        <f>BK138</f>
        <v>62896.780000000006</v>
      </c>
      <c r="K138" s="199"/>
      <c r="L138" s="203"/>
      <c r="M138" s="204"/>
      <c r="N138" s="205"/>
      <c r="O138" s="205"/>
      <c r="P138" s="206">
        <f>SUM(P139:P143)</f>
        <v>0</v>
      </c>
      <c r="Q138" s="205"/>
      <c r="R138" s="206">
        <f>SUM(R139:R143)</f>
        <v>0</v>
      </c>
      <c r="S138" s="205"/>
      <c r="T138" s="207">
        <f>SUM(T139:T143)</f>
        <v>0</v>
      </c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R138" s="208" t="s">
        <v>86</v>
      </c>
      <c r="AT138" s="209" t="s">
        <v>77</v>
      </c>
      <c r="AU138" s="209" t="s">
        <v>86</v>
      </c>
      <c r="AY138" s="208" t="s">
        <v>187</v>
      </c>
      <c r="BK138" s="210">
        <f>SUM(BK139:BK143)</f>
        <v>62896.780000000006</v>
      </c>
    </row>
    <row r="139" s="2" customFormat="1" ht="21.75" customHeight="1">
      <c r="A139" s="31"/>
      <c r="B139" s="32"/>
      <c r="C139" s="211" t="s">
        <v>234</v>
      </c>
      <c r="D139" s="211" t="s">
        <v>188</v>
      </c>
      <c r="E139" s="212" t="s">
        <v>2196</v>
      </c>
      <c r="F139" s="213" t="s">
        <v>2197</v>
      </c>
      <c r="G139" s="214" t="s">
        <v>216</v>
      </c>
      <c r="H139" s="215">
        <v>320</v>
      </c>
      <c r="I139" s="216">
        <v>51</v>
      </c>
      <c r="J139" s="216">
        <f>ROUND(I139*H139,2)</f>
        <v>16320</v>
      </c>
      <c r="K139" s="217"/>
      <c r="L139" s="37"/>
      <c r="M139" s="218" t="s">
        <v>1</v>
      </c>
      <c r="N139" s="219" t="s">
        <v>43</v>
      </c>
      <c r="O139" s="220">
        <v>0</v>
      </c>
      <c r="P139" s="220">
        <f>O139*H139</f>
        <v>0</v>
      </c>
      <c r="Q139" s="220">
        <v>0</v>
      </c>
      <c r="R139" s="220">
        <f>Q139*H139</f>
        <v>0</v>
      </c>
      <c r="S139" s="220">
        <v>0</v>
      </c>
      <c r="T139" s="221">
        <f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222" t="s">
        <v>204</v>
      </c>
      <c r="AT139" s="222" t="s">
        <v>188</v>
      </c>
      <c r="AU139" s="222" t="s">
        <v>88</v>
      </c>
      <c r="AY139" s="16" t="s">
        <v>187</v>
      </c>
      <c r="BE139" s="223">
        <f>IF(N139="základní",J139,0)</f>
        <v>16320</v>
      </c>
      <c r="BF139" s="223">
        <f>IF(N139="snížená",J139,0)</f>
        <v>0</v>
      </c>
      <c r="BG139" s="223">
        <f>IF(N139="zákl. přenesená",J139,0)</f>
        <v>0</v>
      </c>
      <c r="BH139" s="223">
        <f>IF(N139="sníž. přenesená",J139,0)</f>
        <v>0</v>
      </c>
      <c r="BI139" s="223">
        <f>IF(N139="nulová",J139,0)</f>
        <v>0</v>
      </c>
      <c r="BJ139" s="16" t="s">
        <v>86</v>
      </c>
      <c r="BK139" s="223">
        <f>ROUND(I139*H139,2)</f>
        <v>16320</v>
      </c>
      <c r="BL139" s="16" t="s">
        <v>204</v>
      </c>
      <c r="BM139" s="222" t="s">
        <v>354</v>
      </c>
    </row>
    <row r="140" s="2" customFormat="1">
      <c r="A140" s="31"/>
      <c r="B140" s="32"/>
      <c r="C140" s="33"/>
      <c r="D140" s="224" t="s">
        <v>194</v>
      </c>
      <c r="E140" s="33"/>
      <c r="F140" s="225" t="s">
        <v>2198</v>
      </c>
      <c r="G140" s="33"/>
      <c r="H140" s="33"/>
      <c r="I140" s="33"/>
      <c r="J140" s="33"/>
      <c r="K140" s="33"/>
      <c r="L140" s="37"/>
      <c r="M140" s="226"/>
      <c r="N140" s="227"/>
      <c r="O140" s="83"/>
      <c r="P140" s="83"/>
      <c r="Q140" s="83"/>
      <c r="R140" s="83"/>
      <c r="S140" s="83"/>
      <c r="T140" s="84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T140" s="16" t="s">
        <v>194</v>
      </c>
      <c r="AU140" s="16" t="s">
        <v>88</v>
      </c>
    </row>
    <row r="141" s="2" customFormat="1" ht="16.5" customHeight="1">
      <c r="A141" s="31"/>
      <c r="B141" s="32"/>
      <c r="C141" s="263" t="s">
        <v>262</v>
      </c>
      <c r="D141" s="263" t="s">
        <v>461</v>
      </c>
      <c r="E141" s="264" t="s">
        <v>2199</v>
      </c>
      <c r="F141" s="265" t="s">
        <v>2200</v>
      </c>
      <c r="G141" s="266" t="s">
        <v>224</v>
      </c>
      <c r="H141" s="267">
        <v>81.599999999999994</v>
      </c>
      <c r="I141" s="268">
        <v>548</v>
      </c>
      <c r="J141" s="268">
        <f>ROUND(I141*H141,2)</f>
        <v>44716.800000000003</v>
      </c>
      <c r="K141" s="269"/>
      <c r="L141" s="270"/>
      <c r="M141" s="271" t="s">
        <v>1</v>
      </c>
      <c r="N141" s="272" t="s">
        <v>43</v>
      </c>
      <c r="O141" s="220">
        <v>0</v>
      </c>
      <c r="P141" s="220">
        <f>O141*H141</f>
        <v>0</v>
      </c>
      <c r="Q141" s="220">
        <v>0</v>
      </c>
      <c r="R141" s="220">
        <f>Q141*H141</f>
        <v>0</v>
      </c>
      <c r="S141" s="220">
        <v>0</v>
      </c>
      <c r="T141" s="221">
        <f>S141*H141</f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222" t="s">
        <v>332</v>
      </c>
      <c r="AT141" s="222" t="s">
        <v>461</v>
      </c>
      <c r="AU141" s="222" t="s">
        <v>88</v>
      </c>
      <c r="AY141" s="16" t="s">
        <v>187</v>
      </c>
      <c r="BE141" s="223">
        <f>IF(N141="základní",J141,0)</f>
        <v>44716.800000000003</v>
      </c>
      <c r="BF141" s="223">
        <f>IF(N141="snížená",J141,0)</f>
        <v>0</v>
      </c>
      <c r="BG141" s="223">
        <f>IF(N141="zákl. přenesená",J141,0)</f>
        <v>0</v>
      </c>
      <c r="BH141" s="223">
        <f>IF(N141="sníž. přenesená",J141,0)</f>
        <v>0</v>
      </c>
      <c r="BI141" s="223">
        <f>IF(N141="nulová",J141,0)</f>
        <v>0</v>
      </c>
      <c r="BJ141" s="16" t="s">
        <v>86</v>
      </c>
      <c r="BK141" s="223">
        <f>ROUND(I141*H141,2)</f>
        <v>44716.800000000003</v>
      </c>
      <c r="BL141" s="16" t="s">
        <v>204</v>
      </c>
      <c r="BM141" s="222" t="s">
        <v>363</v>
      </c>
    </row>
    <row r="142" s="2" customFormat="1">
      <c r="A142" s="31"/>
      <c r="B142" s="32"/>
      <c r="C142" s="33"/>
      <c r="D142" s="224" t="s">
        <v>194</v>
      </c>
      <c r="E142" s="33"/>
      <c r="F142" s="225" t="s">
        <v>2201</v>
      </c>
      <c r="G142" s="33"/>
      <c r="H142" s="33"/>
      <c r="I142" s="33"/>
      <c r="J142" s="33"/>
      <c r="K142" s="33"/>
      <c r="L142" s="37"/>
      <c r="M142" s="226"/>
      <c r="N142" s="227"/>
      <c r="O142" s="83"/>
      <c r="P142" s="83"/>
      <c r="Q142" s="83"/>
      <c r="R142" s="83"/>
      <c r="S142" s="83"/>
      <c r="T142" s="84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T142" s="16" t="s">
        <v>194</v>
      </c>
      <c r="AU142" s="16" t="s">
        <v>88</v>
      </c>
    </row>
    <row r="143" s="2" customFormat="1" ht="16.5" customHeight="1">
      <c r="A143" s="31"/>
      <c r="B143" s="32"/>
      <c r="C143" s="211" t="s">
        <v>332</v>
      </c>
      <c r="D143" s="211" t="s">
        <v>188</v>
      </c>
      <c r="E143" s="212" t="s">
        <v>2202</v>
      </c>
      <c r="F143" s="213" t="s">
        <v>2203</v>
      </c>
      <c r="G143" s="214" t="s">
        <v>216</v>
      </c>
      <c r="H143" s="215">
        <v>85.319999999999993</v>
      </c>
      <c r="I143" s="216">
        <v>21.800000000000001</v>
      </c>
      <c r="J143" s="216">
        <f>ROUND(I143*H143,2)</f>
        <v>1859.98</v>
      </c>
      <c r="K143" s="217"/>
      <c r="L143" s="37"/>
      <c r="M143" s="218" t="s">
        <v>1</v>
      </c>
      <c r="N143" s="219" t="s">
        <v>43</v>
      </c>
      <c r="O143" s="220">
        <v>0</v>
      </c>
      <c r="P143" s="220">
        <f>O143*H143</f>
        <v>0</v>
      </c>
      <c r="Q143" s="220">
        <v>0</v>
      </c>
      <c r="R143" s="220">
        <f>Q143*H143</f>
        <v>0</v>
      </c>
      <c r="S143" s="220">
        <v>0</v>
      </c>
      <c r="T143" s="221">
        <f>S143*H143</f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222" t="s">
        <v>204</v>
      </c>
      <c r="AT143" s="222" t="s">
        <v>188</v>
      </c>
      <c r="AU143" s="222" t="s">
        <v>88</v>
      </c>
      <c r="AY143" s="16" t="s">
        <v>187</v>
      </c>
      <c r="BE143" s="223">
        <f>IF(N143="základní",J143,0)</f>
        <v>1859.98</v>
      </c>
      <c r="BF143" s="223">
        <f>IF(N143="snížená",J143,0)</f>
        <v>0</v>
      </c>
      <c r="BG143" s="223">
        <f>IF(N143="zákl. přenesená",J143,0)</f>
        <v>0</v>
      </c>
      <c r="BH143" s="223">
        <f>IF(N143="sníž. přenesená",J143,0)</f>
        <v>0</v>
      </c>
      <c r="BI143" s="223">
        <f>IF(N143="nulová",J143,0)</f>
        <v>0</v>
      </c>
      <c r="BJ143" s="16" t="s">
        <v>86</v>
      </c>
      <c r="BK143" s="223">
        <f>ROUND(I143*H143,2)</f>
        <v>1859.98</v>
      </c>
      <c r="BL143" s="16" t="s">
        <v>204</v>
      </c>
      <c r="BM143" s="222" t="s">
        <v>370</v>
      </c>
    </row>
    <row r="144" s="11" customFormat="1" ht="22.8" customHeight="1">
      <c r="A144" s="11"/>
      <c r="B144" s="198"/>
      <c r="C144" s="199"/>
      <c r="D144" s="200" t="s">
        <v>77</v>
      </c>
      <c r="E144" s="251" t="s">
        <v>2204</v>
      </c>
      <c r="F144" s="251" t="s">
        <v>2205</v>
      </c>
      <c r="G144" s="199"/>
      <c r="H144" s="199"/>
      <c r="I144" s="199"/>
      <c r="J144" s="252">
        <f>BK144</f>
        <v>53642.699999999997</v>
      </c>
      <c r="K144" s="199"/>
      <c r="L144" s="203"/>
      <c r="M144" s="204"/>
      <c r="N144" s="205"/>
      <c r="O144" s="205"/>
      <c r="P144" s="206">
        <f>SUM(P145:P148)</f>
        <v>0</v>
      </c>
      <c r="Q144" s="205"/>
      <c r="R144" s="206">
        <f>SUM(R145:R148)</f>
        <v>0</v>
      </c>
      <c r="S144" s="205"/>
      <c r="T144" s="207">
        <f>SUM(T145:T148)</f>
        <v>0</v>
      </c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R144" s="208" t="s">
        <v>86</v>
      </c>
      <c r="AT144" s="209" t="s">
        <v>77</v>
      </c>
      <c r="AU144" s="209" t="s">
        <v>86</v>
      </c>
      <c r="AY144" s="208" t="s">
        <v>187</v>
      </c>
      <c r="BK144" s="210">
        <f>SUM(BK145:BK148)</f>
        <v>53642.699999999997</v>
      </c>
    </row>
    <row r="145" s="2" customFormat="1" ht="16.5" customHeight="1">
      <c r="A145" s="31"/>
      <c r="B145" s="32"/>
      <c r="C145" s="211" t="s">
        <v>336</v>
      </c>
      <c r="D145" s="211" t="s">
        <v>188</v>
      </c>
      <c r="E145" s="212" t="s">
        <v>2206</v>
      </c>
      <c r="F145" s="213" t="s">
        <v>2207</v>
      </c>
      <c r="G145" s="214" t="s">
        <v>216</v>
      </c>
      <c r="H145" s="215">
        <v>44</v>
      </c>
      <c r="I145" s="216">
        <v>231</v>
      </c>
      <c r="J145" s="216">
        <f>ROUND(I145*H145,2)</f>
        <v>10164</v>
      </c>
      <c r="K145" s="217"/>
      <c r="L145" s="37"/>
      <c r="M145" s="218" t="s">
        <v>1</v>
      </c>
      <c r="N145" s="219" t="s">
        <v>43</v>
      </c>
      <c r="O145" s="220">
        <v>0</v>
      </c>
      <c r="P145" s="220">
        <f>O145*H145</f>
        <v>0</v>
      </c>
      <c r="Q145" s="220">
        <v>0</v>
      </c>
      <c r="R145" s="220">
        <f>Q145*H145</f>
        <v>0</v>
      </c>
      <c r="S145" s="220">
        <v>0</v>
      </c>
      <c r="T145" s="221">
        <f>S145*H145</f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222" t="s">
        <v>204</v>
      </c>
      <c r="AT145" s="222" t="s">
        <v>188</v>
      </c>
      <c r="AU145" s="222" t="s">
        <v>88</v>
      </c>
      <c r="AY145" s="16" t="s">
        <v>187</v>
      </c>
      <c r="BE145" s="223">
        <f>IF(N145="základní",J145,0)</f>
        <v>10164</v>
      </c>
      <c r="BF145" s="223">
        <f>IF(N145="snížená",J145,0)</f>
        <v>0</v>
      </c>
      <c r="BG145" s="223">
        <f>IF(N145="zákl. přenesená",J145,0)</f>
        <v>0</v>
      </c>
      <c r="BH145" s="223">
        <f>IF(N145="sníž. přenesená",J145,0)</f>
        <v>0</v>
      </c>
      <c r="BI145" s="223">
        <f>IF(N145="nulová",J145,0)</f>
        <v>0</v>
      </c>
      <c r="BJ145" s="16" t="s">
        <v>86</v>
      </c>
      <c r="BK145" s="223">
        <f>ROUND(I145*H145,2)</f>
        <v>10164</v>
      </c>
      <c r="BL145" s="16" t="s">
        <v>204</v>
      </c>
      <c r="BM145" s="222" t="s">
        <v>381</v>
      </c>
    </row>
    <row r="146" s="2" customFormat="1">
      <c r="A146" s="31"/>
      <c r="B146" s="32"/>
      <c r="C146" s="33"/>
      <c r="D146" s="224" t="s">
        <v>194</v>
      </c>
      <c r="E146" s="33"/>
      <c r="F146" s="225" t="s">
        <v>2208</v>
      </c>
      <c r="G146" s="33"/>
      <c r="H146" s="33"/>
      <c r="I146" s="33"/>
      <c r="J146" s="33"/>
      <c r="K146" s="33"/>
      <c r="L146" s="37"/>
      <c r="M146" s="226"/>
      <c r="N146" s="227"/>
      <c r="O146" s="83"/>
      <c r="P146" s="83"/>
      <c r="Q146" s="83"/>
      <c r="R146" s="83"/>
      <c r="S146" s="83"/>
      <c r="T146" s="84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T146" s="16" t="s">
        <v>194</v>
      </c>
      <c r="AU146" s="16" t="s">
        <v>88</v>
      </c>
    </row>
    <row r="147" s="2" customFormat="1" ht="16.5" customHeight="1">
      <c r="A147" s="31"/>
      <c r="B147" s="32"/>
      <c r="C147" s="211" t="s">
        <v>341</v>
      </c>
      <c r="D147" s="211" t="s">
        <v>188</v>
      </c>
      <c r="E147" s="212" t="s">
        <v>2209</v>
      </c>
      <c r="F147" s="213" t="s">
        <v>2210</v>
      </c>
      <c r="G147" s="214" t="s">
        <v>216</v>
      </c>
      <c r="H147" s="215">
        <v>41.219999999999999</v>
      </c>
      <c r="I147" s="216">
        <v>635</v>
      </c>
      <c r="J147" s="216">
        <f>ROUND(I147*H147,2)</f>
        <v>26174.700000000001</v>
      </c>
      <c r="K147" s="217"/>
      <c r="L147" s="37"/>
      <c r="M147" s="218" t="s">
        <v>1</v>
      </c>
      <c r="N147" s="219" t="s">
        <v>43</v>
      </c>
      <c r="O147" s="220">
        <v>0</v>
      </c>
      <c r="P147" s="220">
        <f>O147*H147</f>
        <v>0</v>
      </c>
      <c r="Q147" s="220">
        <v>0</v>
      </c>
      <c r="R147" s="220">
        <f>Q147*H147</f>
        <v>0</v>
      </c>
      <c r="S147" s="220">
        <v>0</v>
      </c>
      <c r="T147" s="221">
        <f>S147*H147</f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222" t="s">
        <v>204</v>
      </c>
      <c r="AT147" s="222" t="s">
        <v>188</v>
      </c>
      <c r="AU147" s="222" t="s">
        <v>88</v>
      </c>
      <c r="AY147" s="16" t="s">
        <v>187</v>
      </c>
      <c r="BE147" s="223">
        <f>IF(N147="základní",J147,0)</f>
        <v>26174.700000000001</v>
      </c>
      <c r="BF147" s="223">
        <f>IF(N147="snížená",J147,0)</f>
        <v>0</v>
      </c>
      <c r="BG147" s="223">
        <f>IF(N147="zákl. přenesená",J147,0)</f>
        <v>0</v>
      </c>
      <c r="BH147" s="223">
        <f>IF(N147="sníž. přenesená",J147,0)</f>
        <v>0</v>
      </c>
      <c r="BI147" s="223">
        <f>IF(N147="nulová",J147,0)</f>
        <v>0</v>
      </c>
      <c r="BJ147" s="16" t="s">
        <v>86</v>
      </c>
      <c r="BK147" s="223">
        <f>ROUND(I147*H147,2)</f>
        <v>26174.700000000001</v>
      </c>
      <c r="BL147" s="16" t="s">
        <v>204</v>
      </c>
      <c r="BM147" s="222" t="s">
        <v>389</v>
      </c>
    </row>
    <row r="148" s="2" customFormat="1" ht="16.5" customHeight="1">
      <c r="A148" s="31"/>
      <c r="B148" s="32"/>
      <c r="C148" s="263" t="s">
        <v>349</v>
      </c>
      <c r="D148" s="263" t="s">
        <v>461</v>
      </c>
      <c r="E148" s="264" t="s">
        <v>2211</v>
      </c>
      <c r="F148" s="265" t="s">
        <v>2212</v>
      </c>
      <c r="G148" s="266" t="s">
        <v>216</v>
      </c>
      <c r="H148" s="267">
        <v>42</v>
      </c>
      <c r="I148" s="268">
        <v>412</v>
      </c>
      <c r="J148" s="268">
        <f>ROUND(I148*H148,2)</f>
        <v>17304</v>
      </c>
      <c r="K148" s="269"/>
      <c r="L148" s="270"/>
      <c r="M148" s="271" t="s">
        <v>1</v>
      </c>
      <c r="N148" s="272" t="s">
        <v>43</v>
      </c>
      <c r="O148" s="220">
        <v>0</v>
      </c>
      <c r="P148" s="220">
        <f>O148*H148</f>
        <v>0</v>
      </c>
      <c r="Q148" s="220">
        <v>0</v>
      </c>
      <c r="R148" s="220">
        <f>Q148*H148</f>
        <v>0</v>
      </c>
      <c r="S148" s="220">
        <v>0</v>
      </c>
      <c r="T148" s="221">
        <f>S148*H148</f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222" t="s">
        <v>332</v>
      </c>
      <c r="AT148" s="222" t="s">
        <v>461</v>
      </c>
      <c r="AU148" s="222" t="s">
        <v>88</v>
      </c>
      <c r="AY148" s="16" t="s">
        <v>187</v>
      </c>
      <c r="BE148" s="223">
        <f>IF(N148="základní",J148,0)</f>
        <v>17304</v>
      </c>
      <c r="BF148" s="223">
        <f>IF(N148="snížená",J148,0)</f>
        <v>0</v>
      </c>
      <c r="BG148" s="223">
        <f>IF(N148="zákl. přenesená",J148,0)</f>
        <v>0</v>
      </c>
      <c r="BH148" s="223">
        <f>IF(N148="sníž. přenesená",J148,0)</f>
        <v>0</v>
      </c>
      <c r="BI148" s="223">
        <f>IF(N148="nulová",J148,0)</f>
        <v>0</v>
      </c>
      <c r="BJ148" s="16" t="s">
        <v>86</v>
      </c>
      <c r="BK148" s="223">
        <f>ROUND(I148*H148,2)</f>
        <v>17304</v>
      </c>
      <c r="BL148" s="16" t="s">
        <v>204</v>
      </c>
      <c r="BM148" s="222" t="s">
        <v>393</v>
      </c>
    </row>
    <row r="149" s="11" customFormat="1" ht="22.8" customHeight="1">
      <c r="A149" s="11"/>
      <c r="B149" s="198"/>
      <c r="C149" s="199"/>
      <c r="D149" s="200" t="s">
        <v>77</v>
      </c>
      <c r="E149" s="251" t="s">
        <v>2213</v>
      </c>
      <c r="F149" s="251" t="s">
        <v>2214</v>
      </c>
      <c r="G149" s="199"/>
      <c r="H149" s="199"/>
      <c r="I149" s="199"/>
      <c r="J149" s="252">
        <f>BK149</f>
        <v>21836.110000000001</v>
      </c>
      <c r="K149" s="199"/>
      <c r="L149" s="203"/>
      <c r="M149" s="204"/>
      <c r="N149" s="205"/>
      <c r="O149" s="205"/>
      <c r="P149" s="206">
        <f>SUM(P150:P155)</f>
        <v>0</v>
      </c>
      <c r="Q149" s="205"/>
      <c r="R149" s="206">
        <f>SUM(R150:R155)</f>
        <v>0</v>
      </c>
      <c r="S149" s="205"/>
      <c r="T149" s="207">
        <f>SUM(T150:T155)</f>
        <v>0</v>
      </c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R149" s="208" t="s">
        <v>86</v>
      </c>
      <c r="AT149" s="209" t="s">
        <v>77</v>
      </c>
      <c r="AU149" s="209" t="s">
        <v>86</v>
      </c>
      <c r="AY149" s="208" t="s">
        <v>187</v>
      </c>
      <c r="BK149" s="210">
        <f>SUM(BK150:BK155)</f>
        <v>21836.110000000001</v>
      </c>
    </row>
    <row r="150" s="2" customFormat="1" ht="16.5" customHeight="1">
      <c r="A150" s="31"/>
      <c r="B150" s="32"/>
      <c r="C150" s="211" t="s">
        <v>354</v>
      </c>
      <c r="D150" s="211" t="s">
        <v>188</v>
      </c>
      <c r="E150" s="212" t="s">
        <v>2215</v>
      </c>
      <c r="F150" s="213" t="s">
        <v>2216</v>
      </c>
      <c r="G150" s="214" t="s">
        <v>216</v>
      </c>
      <c r="H150" s="215">
        <v>26</v>
      </c>
      <c r="I150" s="216">
        <v>211</v>
      </c>
      <c r="J150" s="216">
        <f>ROUND(I150*H150,2)</f>
        <v>5486</v>
      </c>
      <c r="K150" s="217"/>
      <c r="L150" s="37"/>
      <c r="M150" s="218" t="s">
        <v>1</v>
      </c>
      <c r="N150" s="219" t="s">
        <v>43</v>
      </c>
      <c r="O150" s="220">
        <v>0</v>
      </c>
      <c r="P150" s="220">
        <f>O150*H150</f>
        <v>0</v>
      </c>
      <c r="Q150" s="220">
        <v>0</v>
      </c>
      <c r="R150" s="220">
        <f>Q150*H150</f>
        <v>0</v>
      </c>
      <c r="S150" s="220">
        <v>0</v>
      </c>
      <c r="T150" s="221">
        <f>S150*H150</f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222" t="s">
        <v>204</v>
      </c>
      <c r="AT150" s="222" t="s">
        <v>188</v>
      </c>
      <c r="AU150" s="222" t="s">
        <v>88</v>
      </c>
      <c r="AY150" s="16" t="s">
        <v>187</v>
      </c>
      <c r="BE150" s="223">
        <f>IF(N150="základní",J150,0)</f>
        <v>5486</v>
      </c>
      <c r="BF150" s="223">
        <f>IF(N150="snížená",J150,0)</f>
        <v>0</v>
      </c>
      <c r="BG150" s="223">
        <f>IF(N150="zákl. přenesená",J150,0)</f>
        <v>0</v>
      </c>
      <c r="BH150" s="223">
        <f>IF(N150="sníž. přenesená",J150,0)</f>
        <v>0</v>
      </c>
      <c r="BI150" s="223">
        <f>IF(N150="nulová",J150,0)</f>
        <v>0</v>
      </c>
      <c r="BJ150" s="16" t="s">
        <v>86</v>
      </c>
      <c r="BK150" s="223">
        <f>ROUND(I150*H150,2)</f>
        <v>5486</v>
      </c>
      <c r="BL150" s="16" t="s">
        <v>204</v>
      </c>
      <c r="BM150" s="222" t="s">
        <v>398</v>
      </c>
    </row>
    <row r="151" s="2" customFormat="1">
      <c r="A151" s="31"/>
      <c r="B151" s="32"/>
      <c r="C151" s="33"/>
      <c r="D151" s="224" t="s">
        <v>194</v>
      </c>
      <c r="E151" s="33"/>
      <c r="F151" s="225" t="s">
        <v>2217</v>
      </c>
      <c r="G151" s="33"/>
      <c r="H151" s="33"/>
      <c r="I151" s="33"/>
      <c r="J151" s="33"/>
      <c r="K151" s="33"/>
      <c r="L151" s="37"/>
      <c r="M151" s="226"/>
      <c r="N151" s="227"/>
      <c r="O151" s="83"/>
      <c r="P151" s="83"/>
      <c r="Q151" s="83"/>
      <c r="R151" s="83"/>
      <c r="S151" s="83"/>
      <c r="T151" s="84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T151" s="16" t="s">
        <v>194</v>
      </c>
      <c r="AU151" s="16" t="s">
        <v>88</v>
      </c>
    </row>
    <row r="152" s="2" customFormat="1" ht="16.5" customHeight="1">
      <c r="A152" s="31"/>
      <c r="B152" s="32"/>
      <c r="C152" s="211" t="s">
        <v>359</v>
      </c>
      <c r="D152" s="211" t="s">
        <v>188</v>
      </c>
      <c r="E152" s="212" t="s">
        <v>2218</v>
      </c>
      <c r="F152" s="213" t="s">
        <v>2219</v>
      </c>
      <c r="G152" s="214" t="s">
        <v>216</v>
      </c>
      <c r="H152" s="215">
        <v>24.100000000000001</v>
      </c>
      <c r="I152" s="216">
        <v>339</v>
      </c>
      <c r="J152" s="216">
        <f>ROUND(I152*H152,2)</f>
        <v>8169.8999999999996</v>
      </c>
      <c r="K152" s="217"/>
      <c r="L152" s="37"/>
      <c r="M152" s="218" t="s">
        <v>1</v>
      </c>
      <c r="N152" s="219" t="s">
        <v>43</v>
      </c>
      <c r="O152" s="220">
        <v>0</v>
      </c>
      <c r="P152" s="220">
        <f>O152*H152</f>
        <v>0</v>
      </c>
      <c r="Q152" s="220">
        <v>0</v>
      </c>
      <c r="R152" s="220">
        <f>Q152*H152</f>
        <v>0</v>
      </c>
      <c r="S152" s="220">
        <v>0</v>
      </c>
      <c r="T152" s="221">
        <f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222" t="s">
        <v>204</v>
      </c>
      <c r="AT152" s="222" t="s">
        <v>188</v>
      </c>
      <c r="AU152" s="222" t="s">
        <v>88</v>
      </c>
      <c r="AY152" s="16" t="s">
        <v>187</v>
      </c>
      <c r="BE152" s="223">
        <f>IF(N152="základní",J152,0)</f>
        <v>8169.8999999999996</v>
      </c>
      <c r="BF152" s="223">
        <f>IF(N152="snížená",J152,0)</f>
        <v>0</v>
      </c>
      <c r="BG152" s="223">
        <f>IF(N152="zákl. přenesená",J152,0)</f>
        <v>0</v>
      </c>
      <c r="BH152" s="223">
        <f>IF(N152="sníž. přenesená",J152,0)</f>
        <v>0</v>
      </c>
      <c r="BI152" s="223">
        <f>IF(N152="nulová",J152,0)</f>
        <v>0</v>
      </c>
      <c r="BJ152" s="16" t="s">
        <v>86</v>
      </c>
      <c r="BK152" s="223">
        <f>ROUND(I152*H152,2)</f>
        <v>8169.8999999999996</v>
      </c>
      <c r="BL152" s="16" t="s">
        <v>204</v>
      </c>
      <c r="BM152" s="222" t="s">
        <v>407</v>
      </c>
    </row>
    <row r="153" s="2" customFormat="1" ht="16.5" customHeight="1">
      <c r="A153" s="31"/>
      <c r="B153" s="32"/>
      <c r="C153" s="211" t="s">
        <v>363</v>
      </c>
      <c r="D153" s="211" t="s">
        <v>188</v>
      </c>
      <c r="E153" s="212" t="s">
        <v>2220</v>
      </c>
      <c r="F153" s="213" t="s">
        <v>2221</v>
      </c>
      <c r="G153" s="214" t="s">
        <v>216</v>
      </c>
      <c r="H153" s="215">
        <v>3.7200000000000002</v>
      </c>
      <c r="I153" s="216">
        <v>26.399999999999999</v>
      </c>
      <c r="J153" s="216">
        <f>ROUND(I153*H153,2)</f>
        <v>98.209999999999994</v>
      </c>
      <c r="K153" s="217"/>
      <c r="L153" s="37"/>
      <c r="M153" s="218" t="s">
        <v>1</v>
      </c>
      <c r="N153" s="219" t="s">
        <v>43</v>
      </c>
      <c r="O153" s="220">
        <v>0</v>
      </c>
      <c r="P153" s="220">
        <f>O153*H153</f>
        <v>0</v>
      </c>
      <c r="Q153" s="220">
        <v>0</v>
      </c>
      <c r="R153" s="220">
        <f>Q153*H153</f>
        <v>0</v>
      </c>
      <c r="S153" s="220">
        <v>0</v>
      </c>
      <c r="T153" s="221">
        <f>S153*H153</f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222" t="s">
        <v>204</v>
      </c>
      <c r="AT153" s="222" t="s">
        <v>188</v>
      </c>
      <c r="AU153" s="222" t="s">
        <v>88</v>
      </c>
      <c r="AY153" s="16" t="s">
        <v>187</v>
      </c>
      <c r="BE153" s="223">
        <f>IF(N153="základní",J153,0)</f>
        <v>98.209999999999994</v>
      </c>
      <c r="BF153" s="223">
        <f>IF(N153="snížená",J153,0)</f>
        <v>0</v>
      </c>
      <c r="BG153" s="223">
        <f>IF(N153="zákl. přenesená",J153,0)</f>
        <v>0</v>
      </c>
      <c r="BH153" s="223">
        <f>IF(N153="sníž. přenesená",J153,0)</f>
        <v>0</v>
      </c>
      <c r="BI153" s="223">
        <f>IF(N153="nulová",J153,0)</f>
        <v>0</v>
      </c>
      <c r="BJ153" s="16" t="s">
        <v>86</v>
      </c>
      <c r="BK153" s="223">
        <f>ROUND(I153*H153,2)</f>
        <v>98.209999999999994</v>
      </c>
      <c r="BL153" s="16" t="s">
        <v>204</v>
      </c>
      <c r="BM153" s="222" t="s">
        <v>415</v>
      </c>
    </row>
    <row r="154" s="2" customFormat="1" ht="16.5" customHeight="1">
      <c r="A154" s="31"/>
      <c r="B154" s="32"/>
      <c r="C154" s="263" t="s">
        <v>8</v>
      </c>
      <c r="D154" s="263" t="s">
        <v>461</v>
      </c>
      <c r="E154" s="264" t="s">
        <v>2222</v>
      </c>
      <c r="F154" s="265" t="s">
        <v>2223</v>
      </c>
      <c r="G154" s="266" t="s">
        <v>216</v>
      </c>
      <c r="H154" s="267">
        <v>23</v>
      </c>
      <c r="I154" s="268">
        <v>270</v>
      </c>
      <c r="J154" s="268">
        <f>ROUND(I154*H154,2)</f>
        <v>6210</v>
      </c>
      <c r="K154" s="269"/>
      <c r="L154" s="270"/>
      <c r="M154" s="271" t="s">
        <v>1</v>
      </c>
      <c r="N154" s="272" t="s">
        <v>43</v>
      </c>
      <c r="O154" s="220">
        <v>0</v>
      </c>
      <c r="P154" s="220">
        <f>O154*H154</f>
        <v>0</v>
      </c>
      <c r="Q154" s="220">
        <v>0</v>
      </c>
      <c r="R154" s="220">
        <f>Q154*H154</f>
        <v>0</v>
      </c>
      <c r="S154" s="220">
        <v>0</v>
      </c>
      <c r="T154" s="221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222" t="s">
        <v>332</v>
      </c>
      <c r="AT154" s="222" t="s">
        <v>461</v>
      </c>
      <c r="AU154" s="222" t="s">
        <v>88</v>
      </c>
      <c r="AY154" s="16" t="s">
        <v>187</v>
      </c>
      <c r="BE154" s="223">
        <f>IF(N154="základní",J154,0)</f>
        <v>6210</v>
      </c>
      <c r="BF154" s="223">
        <f>IF(N154="snížená",J154,0)</f>
        <v>0</v>
      </c>
      <c r="BG154" s="223">
        <f>IF(N154="zákl. přenesená",J154,0)</f>
        <v>0</v>
      </c>
      <c r="BH154" s="223">
        <f>IF(N154="sníž. přenesená",J154,0)</f>
        <v>0</v>
      </c>
      <c r="BI154" s="223">
        <f>IF(N154="nulová",J154,0)</f>
        <v>0</v>
      </c>
      <c r="BJ154" s="16" t="s">
        <v>86</v>
      </c>
      <c r="BK154" s="223">
        <f>ROUND(I154*H154,2)</f>
        <v>6210</v>
      </c>
      <c r="BL154" s="16" t="s">
        <v>204</v>
      </c>
      <c r="BM154" s="222" t="s">
        <v>424</v>
      </c>
    </row>
    <row r="155" s="2" customFormat="1" ht="16.5" customHeight="1">
      <c r="A155" s="31"/>
      <c r="B155" s="32"/>
      <c r="C155" s="263" t="s">
        <v>370</v>
      </c>
      <c r="D155" s="263" t="s">
        <v>461</v>
      </c>
      <c r="E155" s="264" t="s">
        <v>2224</v>
      </c>
      <c r="F155" s="265" t="s">
        <v>2225</v>
      </c>
      <c r="G155" s="266" t="s">
        <v>216</v>
      </c>
      <c r="H155" s="267">
        <v>4</v>
      </c>
      <c r="I155" s="268">
        <v>468</v>
      </c>
      <c r="J155" s="268">
        <f>ROUND(I155*H155,2)</f>
        <v>1872</v>
      </c>
      <c r="K155" s="269"/>
      <c r="L155" s="270"/>
      <c r="M155" s="271" t="s">
        <v>1</v>
      </c>
      <c r="N155" s="272" t="s">
        <v>43</v>
      </c>
      <c r="O155" s="220">
        <v>0</v>
      </c>
      <c r="P155" s="220">
        <f>O155*H155</f>
        <v>0</v>
      </c>
      <c r="Q155" s="220">
        <v>0</v>
      </c>
      <c r="R155" s="220">
        <f>Q155*H155</f>
        <v>0</v>
      </c>
      <c r="S155" s="220">
        <v>0</v>
      </c>
      <c r="T155" s="221">
        <f>S155*H155</f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222" t="s">
        <v>332</v>
      </c>
      <c r="AT155" s="222" t="s">
        <v>461</v>
      </c>
      <c r="AU155" s="222" t="s">
        <v>88</v>
      </c>
      <c r="AY155" s="16" t="s">
        <v>187</v>
      </c>
      <c r="BE155" s="223">
        <f>IF(N155="základní",J155,0)</f>
        <v>1872</v>
      </c>
      <c r="BF155" s="223">
        <f>IF(N155="snížená",J155,0)</f>
        <v>0</v>
      </c>
      <c r="BG155" s="223">
        <f>IF(N155="zákl. přenesená",J155,0)</f>
        <v>0</v>
      </c>
      <c r="BH155" s="223">
        <f>IF(N155="sníž. přenesená",J155,0)</f>
        <v>0</v>
      </c>
      <c r="BI155" s="223">
        <f>IF(N155="nulová",J155,0)</f>
        <v>0</v>
      </c>
      <c r="BJ155" s="16" t="s">
        <v>86</v>
      </c>
      <c r="BK155" s="223">
        <f>ROUND(I155*H155,2)</f>
        <v>1872</v>
      </c>
      <c r="BL155" s="16" t="s">
        <v>204</v>
      </c>
      <c r="BM155" s="222" t="s">
        <v>659</v>
      </c>
    </row>
    <row r="156" s="11" customFormat="1" ht="22.8" customHeight="1">
      <c r="A156" s="11"/>
      <c r="B156" s="198"/>
      <c r="C156" s="199"/>
      <c r="D156" s="200" t="s">
        <v>77</v>
      </c>
      <c r="E156" s="251" t="s">
        <v>2226</v>
      </c>
      <c r="F156" s="251" t="s">
        <v>2227</v>
      </c>
      <c r="G156" s="199"/>
      <c r="H156" s="199"/>
      <c r="I156" s="199"/>
      <c r="J156" s="252">
        <f>BK156</f>
        <v>19305.5</v>
      </c>
      <c r="K156" s="199"/>
      <c r="L156" s="203"/>
      <c r="M156" s="204"/>
      <c r="N156" s="205"/>
      <c r="O156" s="205"/>
      <c r="P156" s="206">
        <f>SUM(P157:P161)</f>
        <v>0</v>
      </c>
      <c r="Q156" s="205"/>
      <c r="R156" s="206">
        <f>SUM(R157:R161)</f>
        <v>0</v>
      </c>
      <c r="S156" s="205"/>
      <c r="T156" s="207">
        <f>SUM(T157:T161)</f>
        <v>0</v>
      </c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R156" s="208" t="s">
        <v>86</v>
      </c>
      <c r="AT156" s="209" t="s">
        <v>77</v>
      </c>
      <c r="AU156" s="209" t="s">
        <v>86</v>
      </c>
      <c r="AY156" s="208" t="s">
        <v>187</v>
      </c>
      <c r="BK156" s="210">
        <f>SUM(BK157:BK161)</f>
        <v>19305.5</v>
      </c>
    </row>
    <row r="157" s="2" customFormat="1" ht="16.5" customHeight="1">
      <c r="A157" s="31"/>
      <c r="B157" s="32"/>
      <c r="C157" s="211" t="s">
        <v>375</v>
      </c>
      <c r="D157" s="211" t="s">
        <v>188</v>
      </c>
      <c r="E157" s="212" t="s">
        <v>2228</v>
      </c>
      <c r="F157" s="213" t="s">
        <v>2229</v>
      </c>
      <c r="G157" s="214" t="s">
        <v>216</v>
      </c>
      <c r="H157" s="215">
        <v>22</v>
      </c>
      <c r="I157" s="216">
        <v>191</v>
      </c>
      <c r="J157" s="216">
        <f>ROUND(I157*H157,2)</f>
        <v>4202</v>
      </c>
      <c r="K157" s="217"/>
      <c r="L157" s="37"/>
      <c r="M157" s="218" t="s">
        <v>1</v>
      </c>
      <c r="N157" s="219" t="s">
        <v>43</v>
      </c>
      <c r="O157" s="220">
        <v>0</v>
      </c>
      <c r="P157" s="220">
        <f>O157*H157</f>
        <v>0</v>
      </c>
      <c r="Q157" s="220">
        <v>0</v>
      </c>
      <c r="R157" s="220">
        <f>Q157*H157</f>
        <v>0</v>
      </c>
      <c r="S157" s="220">
        <v>0</v>
      </c>
      <c r="T157" s="221">
        <f>S157*H157</f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222" t="s">
        <v>204</v>
      </c>
      <c r="AT157" s="222" t="s">
        <v>188</v>
      </c>
      <c r="AU157" s="222" t="s">
        <v>88</v>
      </c>
      <c r="AY157" s="16" t="s">
        <v>187</v>
      </c>
      <c r="BE157" s="223">
        <f>IF(N157="základní",J157,0)</f>
        <v>4202</v>
      </c>
      <c r="BF157" s="223">
        <f>IF(N157="snížená",J157,0)</f>
        <v>0</v>
      </c>
      <c r="BG157" s="223">
        <f>IF(N157="zákl. přenesená",J157,0)</f>
        <v>0</v>
      </c>
      <c r="BH157" s="223">
        <f>IF(N157="sníž. přenesená",J157,0)</f>
        <v>0</v>
      </c>
      <c r="BI157" s="223">
        <f>IF(N157="nulová",J157,0)</f>
        <v>0</v>
      </c>
      <c r="BJ157" s="16" t="s">
        <v>86</v>
      </c>
      <c r="BK157" s="223">
        <f>ROUND(I157*H157,2)</f>
        <v>4202</v>
      </c>
      <c r="BL157" s="16" t="s">
        <v>204</v>
      </c>
      <c r="BM157" s="222" t="s">
        <v>665</v>
      </c>
    </row>
    <row r="158" s="2" customFormat="1">
      <c r="A158" s="31"/>
      <c r="B158" s="32"/>
      <c r="C158" s="33"/>
      <c r="D158" s="224" t="s">
        <v>194</v>
      </c>
      <c r="E158" s="33"/>
      <c r="F158" s="225" t="s">
        <v>2230</v>
      </c>
      <c r="G158" s="33"/>
      <c r="H158" s="33"/>
      <c r="I158" s="33"/>
      <c r="J158" s="33"/>
      <c r="K158" s="33"/>
      <c r="L158" s="37"/>
      <c r="M158" s="226"/>
      <c r="N158" s="227"/>
      <c r="O158" s="83"/>
      <c r="P158" s="83"/>
      <c r="Q158" s="83"/>
      <c r="R158" s="83"/>
      <c r="S158" s="83"/>
      <c r="T158" s="84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T158" s="16" t="s">
        <v>194</v>
      </c>
      <c r="AU158" s="16" t="s">
        <v>88</v>
      </c>
    </row>
    <row r="159" s="2" customFormat="1" ht="16.5" customHeight="1">
      <c r="A159" s="31"/>
      <c r="B159" s="32"/>
      <c r="C159" s="211" t="s">
        <v>381</v>
      </c>
      <c r="D159" s="211" t="s">
        <v>188</v>
      </c>
      <c r="E159" s="212" t="s">
        <v>2231</v>
      </c>
      <c r="F159" s="213" t="s">
        <v>2232</v>
      </c>
      <c r="G159" s="214" t="s">
        <v>216</v>
      </c>
      <c r="H159" s="215">
        <v>20</v>
      </c>
      <c r="I159" s="216">
        <v>304</v>
      </c>
      <c r="J159" s="216">
        <f>ROUND(I159*H159,2)</f>
        <v>6080</v>
      </c>
      <c r="K159" s="217"/>
      <c r="L159" s="37"/>
      <c r="M159" s="218" t="s">
        <v>1</v>
      </c>
      <c r="N159" s="219" t="s">
        <v>43</v>
      </c>
      <c r="O159" s="220">
        <v>0</v>
      </c>
      <c r="P159" s="220">
        <f>O159*H159</f>
        <v>0</v>
      </c>
      <c r="Q159" s="220">
        <v>0</v>
      </c>
      <c r="R159" s="220">
        <f>Q159*H159</f>
        <v>0</v>
      </c>
      <c r="S159" s="220">
        <v>0</v>
      </c>
      <c r="T159" s="221">
        <f>S159*H159</f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222" t="s">
        <v>204</v>
      </c>
      <c r="AT159" s="222" t="s">
        <v>188</v>
      </c>
      <c r="AU159" s="222" t="s">
        <v>88</v>
      </c>
      <c r="AY159" s="16" t="s">
        <v>187</v>
      </c>
      <c r="BE159" s="223">
        <f>IF(N159="základní",J159,0)</f>
        <v>6080</v>
      </c>
      <c r="BF159" s="223">
        <f>IF(N159="snížená",J159,0)</f>
        <v>0</v>
      </c>
      <c r="BG159" s="223">
        <f>IF(N159="zákl. přenesená",J159,0)</f>
        <v>0</v>
      </c>
      <c r="BH159" s="223">
        <f>IF(N159="sníž. přenesená",J159,0)</f>
        <v>0</v>
      </c>
      <c r="BI159" s="223">
        <f>IF(N159="nulová",J159,0)</f>
        <v>0</v>
      </c>
      <c r="BJ159" s="16" t="s">
        <v>86</v>
      </c>
      <c r="BK159" s="223">
        <f>ROUND(I159*H159,2)</f>
        <v>6080</v>
      </c>
      <c r="BL159" s="16" t="s">
        <v>204</v>
      </c>
      <c r="BM159" s="222" t="s">
        <v>670</v>
      </c>
    </row>
    <row r="160" s="2" customFormat="1" ht="16.5" customHeight="1">
      <c r="A160" s="31"/>
      <c r="B160" s="32"/>
      <c r="C160" s="263" t="s">
        <v>385</v>
      </c>
      <c r="D160" s="263" t="s">
        <v>461</v>
      </c>
      <c r="E160" s="264" t="s">
        <v>2233</v>
      </c>
      <c r="F160" s="265" t="s">
        <v>2234</v>
      </c>
      <c r="G160" s="266" t="s">
        <v>216</v>
      </c>
      <c r="H160" s="267">
        <v>21.5</v>
      </c>
      <c r="I160" s="268">
        <v>349</v>
      </c>
      <c r="J160" s="268">
        <f>ROUND(I160*H160,2)</f>
        <v>7503.5</v>
      </c>
      <c r="K160" s="269"/>
      <c r="L160" s="270"/>
      <c r="M160" s="271" t="s">
        <v>1</v>
      </c>
      <c r="N160" s="272" t="s">
        <v>43</v>
      </c>
      <c r="O160" s="220">
        <v>0</v>
      </c>
      <c r="P160" s="220">
        <f>O160*H160</f>
        <v>0</v>
      </c>
      <c r="Q160" s="220">
        <v>0</v>
      </c>
      <c r="R160" s="220">
        <f>Q160*H160</f>
        <v>0</v>
      </c>
      <c r="S160" s="220">
        <v>0</v>
      </c>
      <c r="T160" s="221">
        <f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222" t="s">
        <v>332</v>
      </c>
      <c r="AT160" s="222" t="s">
        <v>461</v>
      </c>
      <c r="AU160" s="222" t="s">
        <v>88</v>
      </c>
      <c r="AY160" s="16" t="s">
        <v>187</v>
      </c>
      <c r="BE160" s="223">
        <f>IF(N160="základní",J160,0)</f>
        <v>7503.5</v>
      </c>
      <c r="BF160" s="223">
        <f>IF(N160="snížená",J160,0)</f>
        <v>0</v>
      </c>
      <c r="BG160" s="223">
        <f>IF(N160="zákl. přenesená",J160,0)</f>
        <v>0</v>
      </c>
      <c r="BH160" s="223">
        <f>IF(N160="sníž. přenesená",J160,0)</f>
        <v>0</v>
      </c>
      <c r="BI160" s="223">
        <f>IF(N160="nulová",J160,0)</f>
        <v>0</v>
      </c>
      <c r="BJ160" s="16" t="s">
        <v>86</v>
      </c>
      <c r="BK160" s="223">
        <f>ROUND(I160*H160,2)</f>
        <v>7503.5</v>
      </c>
      <c r="BL160" s="16" t="s">
        <v>204</v>
      </c>
      <c r="BM160" s="222" t="s">
        <v>680</v>
      </c>
    </row>
    <row r="161" s="2" customFormat="1" ht="16.5" customHeight="1">
      <c r="A161" s="31"/>
      <c r="B161" s="32"/>
      <c r="C161" s="211" t="s">
        <v>389</v>
      </c>
      <c r="D161" s="211" t="s">
        <v>188</v>
      </c>
      <c r="E161" s="212" t="s">
        <v>2235</v>
      </c>
      <c r="F161" s="213" t="s">
        <v>2236</v>
      </c>
      <c r="G161" s="214" t="s">
        <v>216</v>
      </c>
      <c r="H161" s="215">
        <v>20</v>
      </c>
      <c r="I161" s="216">
        <v>76</v>
      </c>
      <c r="J161" s="216">
        <f>ROUND(I161*H161,2)</f>
        <v>1520</v>
      </c>
      <c r="K161" s="217"/>
      <c r="L161" s="37"/>
      <c r="M161" s="218" t="s">
        <v>1</v>
      </c>
      <c r="N161" s="219" t="s">
        <v>43</v>
      </c>
      <c r="O161" s="220">
        <v>0</v>
      </c>
      <c r="P161" s="220">
        <f>O161*H161</f>
        <v>0</v>
      </c>
      <c r="Q161" s="220">
        <v>0</v>
      </c>
      <c r="R161" s="220">
        <f>Q161*H161</f>
        <v>0</v>
      </c>
      <c r="S161" s="220">
        <v>0</v>
      </c>
      <c r="T161" s="221">
        <f>S161*H161</f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222" t="s">
        <v>204</v>
      </c>
      <c r="AT161" s="222" t="s">
        <v>188</v>
      </c>
      <c r="AU161" s="222" t="s">
        <v>88</v>
      </c>
      <c r="AY161" s="16" t="s">
        <v>187</v>
      </c>
      <c r="BE161" s="223">
        <f>IF(N161="základní",J161,0)</f>
        <v>1520</v>
      </c>
      <c r="BF161" s="223">
        <f>IF(N161="snížená",J161,0)</f>
        <v>0</v>
      </c>
      <c r="BG161" s="223">
        <f>IF(N161="zákl. přenesená",J161,0)</f>
        <v>0</v>
      </c>
      <c r="BH161" s="223">
        <f>IF(N161="sníž. přenesená",J161,0)</f>
        <v>0</v>
      </c>
      <c r="BI161" s="223">
        <f>IF(N161="nulová",J161,0)</f>
        <v>0</v>
      </c>
      <c r="BJ161" s="16" t="s">
        <v>86</v>
      </c>
      <c r="BK161" s="223">
        <f>ROUND(I161*H161,2)</f>
        <v>1520</v>
      </c>
      <c r="BL161" s="16" t="s">
        <v>204</v>
      </c>
      <c r="BM161" s="222" t="s">
        <v>688</v>
      </c>
    </row>
    <row r="162" s="11" customFormat="1" ht="22.8" customHeight="1">
      <c r="A162" s="11"/>
      <c r="B162" s="198"/>
      <c r="C162" s="199"/>
      <c r="D162" s="200" t="s">
        <v>77</v>
      </c>
      <c r="E162" s="251" t="s">
        <v>2237</v>
      </c>
      <c r="F162" s="251" t="s">
        <v>2238</v>
      </c>
      <c r="G162" s="199"/>
      <c r="H162" s="199"/>
      <c r="I162" s="199"/>
      <c r="J162" s="252">
        <f>BK162</f>
        <v>9443.8999999999996</v>
      </c>
      <c r="K162" s="199"/>
      <c r="L162" s="203"/>
      <c r="M162" s="204"/>
      <c r="N162" s="205"/>
      <c r="O162" s="205"/>
      <c r="P162" s="206">
        <f>SUM(P163:P164)</f>
        <v>0</v>
      </c>
      <c r="Q162" s="205"/>
      <c r="R162" s="206">
        <f>SUM(R163:R164)</f>
        <v>0</v>
      </c>
      <c r="S162" s="205"/>
      <c r="T162" s="207">
        <f>SUM(T163:T164)</f>
        <v>0</v>
      </c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R162" s="208" t="s">
        <v>86</v>
      </c>
      <c r="AT162" s="209" t="s">
        <v>77</v>
      </c>
      <c r="AU162" s="209" t="s">
        <v>86</v>
      </c>
      <c r="AY162" s="208" t="s">
        <v>187</v>
      </c>
      <c r="BK162" s="210">
        <f>SUM(BK163:BK164)</f>
        <v>9443.8999999999996</v>
      </c>
    </row>
    <row r="163" s="2" customFormat="1" ht="16.5" customHeight="1">
      <c r="A163" s="31"/>
      <c r="B163" s="32"/>
      <c r="C163" s="211" t="s">
        <v>7</v>
      </c>
      <c r="D163" s="211" t="s">
        <v>188</v>
      </c>
      <c r="E163" s="212" t="s">
        <v>2239</v>
      </c>
      <c r="F163" s="213" t="s">
        <v>2240</v>
      </c>
      <c r="G163" s="214" t="s">
        <v>237</v>
      </c>
      <c r="H163" s="215">
        <v>37</v>
      </c>
      <c r="I163" s="216">
        <v>155</v>
      </c>
      <c r="J163" s="216">
        <f>ROUND(I163*H163,2)</f>
        <v>5735</v>
      </c>
      <c r="K163" s="217"/>
      <c r="L163" s="37"/>
      <c r="M163" s="218" t="s">
        <v>1</v>
      </c>
      <c r="N163" s="219" t="s">
        <v>43</v>
      </c>
      <c r="O163" s="220">
        <v>0</v>
      </c>
      <c r="P163" s="220">
        <f>O163*H163</f>
        <v>0</v>
      </c>
      <c r="Q163" s="220">
        <v>0</v>
      </c>
      <c r="R163" s="220">
        <f>Q163*H163</f>
        <v>0</v>
      </c>
      <c r="S163" s="220">
        <v>0</v>
      </c>
      <c r="T163" s="221">
        <f>S163*H163</f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222" t="s">
        <v>204</v>
      </c>
      <c r="AT163" s="222" t="s">
        <v>188</v>
      </c>
      <c r="AU163" s="222" t="s">
        <v>88</v>
      </c>
      <c r="AY163" s="16" t="s">
        <v>187</v>
      </c>
      <c r="BE163" s="223">
        <f>IF(N163="základní",J163,0)</f>
        <v>5735</v>
      </c>
      <c r="BF163" s="223">
        <f>IF(N163="snížená",J163,0)</f>
        <v>0</v>
      </c>
      <c r="BG163" s="223">
        <f>IF(N163="zákl. přenesená",J163,0)</f>
        <v>0</v>
      </c>
      <c r="BH163" s="223">
        <f>IF(N163="sníž. přenesená",J163,0)</f>
        <v>0</v>
      </c>
      <c r="BI163" s="223">
        <f>IF(N163="nulová",J163,0)</f>
        <v>0</v>
      </c>
      <c r="BJ163" s="16" t="s">
        <v>86</v>
      </c>
      <c r="BK163" s="223">
        <f>ROUND(I163*H163,2)</f>
        <v>5735</v>
      </c>
      <c r="BL163" s="16" t="s">
        <v>204</v>
      </c>
      <c r="BM163" s="222" t="s">
        <v>859</v>
      </c>
    </row>
    <row r="164" s="2" customFormat="1" ht="16.5" customHeight="1">
      <c r="A164" s="31"/>
      <c r="B164" s="32"/>
      <c r="C164" s="263" t="s">
        <v>393</v>
      </c>
      <c r="D164" s="263" t="s">
        <v>461</v>
      </c>
      <c r="E164" s="264" t="s">
        <v>2241</v>
      </c>
      <c r="F164" s="265" t="s">
        <v>2242</v>
      </c>
      <c r="G164" s="266" t="s">
        <v>237</v>
      </c>
      <c r="H164" s="267">
        <v>39</v>
      </c>
      <c r="I164" s="268">
        <v>95.099999999999994</v>
      </c>
      <c r="J164" s="268">
        <f>ROUND(I164*H164,2)</f>
        <v>3708.9000000000001</v>
      </c>
      <c r="K164" s="269"/>
      <c r="L164" s="270"/>
      <c r="M164" s="271" t="s">
        <v>1</v>
      </c>
      <c r="N164" s="272" t="s">
        <v>43</v>
      </c>
      <c r="O164" s="220">
        <v>0</v>
      </c>
      <c r="P164" s="220">
        <f>O164*H164</f>
        <v>0</v>
      </c>
      <c r="Q164" s="220">
        <v>0</v>
      </c>
      <c r="R164" s="220">
        <f>Q164*H164</f>
        <v>0</v>
      </c>
      <c r="S164" s="220">
        <v>0</v>
      </c>
      <c r="T164" s="221">
        <f>S164*H164</f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222" t="s">
        <v>332</v>
      </c>
      <c r="AT164" s="222" t="s">
        <v>461</v>
      </c>
      <c r="AU164" s="222" t="s">
        <v>88</v>
      </c>
      <c r="AY164" s="16" t="s">
        <v>187</v>
      </c>
      <c r="BE164" s="223">
        <f>IF(N164="základní",J164,0)</f>
        <v>3708.9000000000001</v>
      </c>
      <c r="BF164" s="223">
        <f>IF(N164="snížená",J164,0)</f>
        <v>0</v>
      </c>
      <c r="BG164" s="223">
        <f>IF(N164="zákl. přenesená",J164,0)</f>
        <v>0</v>
      </c>
      <c r="BH164" s="223">
        <f>IF(N164="sníž. přenesená",J164,0)</f>
        <v>0</v>
      </c>
      <c r="BI164" s="223">
        <f>IF(N164="nulová",J164,0)</f>
        <v>0</v>
      </c>
      <c r="BJ164" s="16" t="s">
        <v>86</v>
      </c>
      <c r="BK164" s="223">
        <f>ROUND(I164*H164,2)</f>
        <v>3708.9000000000001</v>
      </c>
      <c r="BL164" s="16" t="s">
        <v>204</v>
      </c>
      <c r="BM164" s="222" t="s">
        <v>869</v>
      </c>
    </row>
    <row r="165" s="11" customFormat="1" ht="22.8" customHeight="1">
      <c r="A165" s="11"/>
      <c r="B165" s="198"/>
      <c r="C165" s="199"/>
      <c r="D165" s="200" t="s">
        <v>77</v>
      </c>
      <c r="E165" s="251" t="s">
        <v>1513</v>
      </c>
      <c r="F165" s="251" t="s">
        <v>2243</v>
      </c>
      <c r="G165" s="199"/>
      <c r="H165" s="199"/>
      <c r="I165" s="199"/>
      <c r="J165" s="252">
        <f>BK165</f>
        <v>20723</v>
      </c>
      <c r="K165" s="199"/>
      <c r="L165" s="203"/>
      <c r="M165" s="204"/>
      <c r="N165" s="205"/>
      <c r="O165" s="205"/>
      <c r="P165" s="206">
        <f>SUM(P166:P167)</f>
        <v>0</v>
      </c>
      <c r="Q165" s="205"/>
      <c r="R165" s="206">
        <f>SUM(R166:R167)</f>
        <v>0</v>
      </c>
      <c r="S165" s="205"/>
      <c r="T165" s="207">
        <f>SUM(T166:T167)</f>
        <v>0</v>
      </c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R165" s="208" t="s">
        <v>86</v>
      </c>
      <c r="AT165" s="209" t="s">
        <v>77</v>
      </c>
      <c r="AU165" s="209" t="s">
        <v>86</v>
      </c>
      <c r="AY165" s="208" t="s">
        <v>187</v>
      </c>
      <c r="BK165" s="210">
        <f>SUM(BK166:BK167)</f>
        <v>20723</v>
      </c>
    </row>
    <row r="166" s="2" customFormat="1" ht="16.5" customHeight="1">
      <c r="A166" s="31"/>
      <c r="B166" s="32"/>
      <c r="C166" s="211" t="s">
        <v>395</v>
      </c>
      <c r="D166" s="211" t="s">
        <v>188</v>
      </c>
      <c r="E166" s="212" t="s">
        <v>2244</v>
      </c>
      <c r="F166" s="213" t="s">
        <v>2245</v>
      </c>
      <c r="G166" s="214" t="s">
        <v>237</v>
      </c>
      <c r="H166" s="215">
        <v>8.5</v>
      </c>
      <c r="I166" s="216">
        <v>428</v>
      </c>
      <c r="J166" s="216">
        <f>ROUND(I166*H166,2)</f>
        <v>3638</v>
      </c>
      <c r="K166" s="217"/>
      <c r="L166" s="37"/>
      <c r="M166" s="218" t="s">
        <v>1</v>
      </c>
      <c r="N166" s="219" t="s">
        <v>43</v>
      </c>
      <c r="O166" s="220">
        <v>0</v>
      </c>
      <c r="P166" s="220">
        <f>O166*H166</f>
        <v>0</v>
      </c>
      <c r="Q166" s="220">
        <v>0</v>
      </c>
      <c r="R166" s="220">
        <f>Q166*H166</f>
        <v>0</v>
      </c>
      <c r="S166" s="220">
        <v>0</v>
      </c>
      <c r="T166" s="221">
        <f>S166*H166</f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222" t="s">
        <v>204</v>
      </c>
      <c r="AT166" s="222" t="s">
        <v>188</v>
      </c>
      <c r="AU166" s="222" t="s">
        <v>88</v>
      </c>
      <c r="AY166" s="16" t="s">
        <v>187</v>
      </c>
      <c r="BE166" s="223">
        <f>IF(N166="základní",J166,0)</f>
        <v>3638</v>
      </c>
      <c r="BF166" s="223">
        <f>IF(N166="snížená",J166,0)</f>
        <v>0</v>
      </c>
      <c r="BG166" s="223">
        <f>IF(N166="zákl. přenesená",J166,0)</f>
        <v>0</v>
      </c>
      <c r="BH166" s="223">
        <f>IF(N166="sníž. přenesená",J166,0)</f>
        <v>0</v>
      </c>
      <c r="BI166" s="223">
        <f>IF(N166="nulová",J166,0)</f>
        <v>0</v>
      </c>
      <c r="BJ166" s="16" t="s">
        <v>86</v>
      </c>
      <c r="BK166" s="223">
        <f>ROUND(I166*H166,2)</f>
        <v>3638</v>
      </c>
      <c r="BL166" s="16" t="s">
        <v>204</v>
      </c>
      <c r="BM166" s="222" t="s">
        <v>877</v>
      </c>
    </row>
    <row r="167" s="2" customFormat="1" ht="21.75" customHeight="1">
      <c r="A167" s="31"/>
      <c r="B167" s="32"/>
      <c r="C167" s="211" t="s">
        <v>398</v>
      </c>
      <c r="D167" s="211" t="s">
        <v>188</v>
      </c>
      <c r="E167" s="212" t="s">
        <v>2246</v>
      </c>
      <c r="F167" s="213" t="s">
        <v>2247</v>
      </c>
      <c r="G167" s="214" t="s">
        <v>237</v>
      </c>
      <c r="H167" s="215">
        <v>8.5</v>
      </c>
      <c r="I167" s="216">
        <v>2010</v>
      </c>
      <c r="J167" s="216">
        <f>ROUND(I167*H167,2)</f>
        <v>17085</v>
      </c>
      <c r="K167" s="217"/>
      <c r="L167" s="37"/>
      <c r="M167" s="218" t="s">
        <v>1</v>
      </c>
      <c r="N167" s="219" t="s">
        <v>43</v>
      </c>
      <c r="O167" s="220">
        <v>0</v>
      </c>
      <c r="P167" s="220">
        <f>O167*H167</f>
        <v>0</v>
      </c>
      <c r="Q167" s="220">
        <v>0</v>
      </c>
      <c r="R167" s="220">
        <f>Q167*H167</f>
        <v>0</v>
      </c>
      <c r="S167" s="220">
        <v>0</v>
      </c>
      <c r="T167" s="221">
        <f>S167*H167</f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222" t="s">
        <v>204</v>
      </c>
      <c r="AT167" s="222" t="s">
        <v>188</v>
      </c>
      <c r="AU167" s="222" t="s">
        <v>88</v>
      </c>
      <c r="AY167" s="16" t="s">
        <v>187</v>
      </c>
      <c r="BE167" s="223">
        <f>IF(N167="základní",J167,0)</f>
        <v>17085</v>
      </c>
      <c r="BF167" s="223">
        <f>IF(N167="snížená",J167,0)</f>
        <v>0</v>
      </c>
      <c r="BG167" s="223">
        <f>IF(N167="zákl. přenesená",J167,0)</f>
        <v>0</v>
      </c>
      <c r="BH167" s="223">
        <f>IF(N167="sníž. přenesená",J167,0)</f>
        <v>0</v>
      </c>
      <c r="BI167" s="223">
        <f>IF(N167="nulová",J167,0)</f>
        <v>0</v>
      </c>
      <c r="BJ167" s="16" t="s">
        <v>86</v>
      </c>
      <c r="BK167" s="223">
        <f>ROUND(I167*H167,2)</f>
        <v>17085</v>
      </c>
      <c r="BL167" s="16" t="s">
        <v>204</v>
      </c>
      <c r="BM167" s="222" t="s">
        <v>885</v>
      </c>
    </row>
    <row r="168" s="11" customFormat="1" ht="22.8" customHeight="1">
      <c r="A168" s="11"/>
      <c r="B168" s="198"/>
      <c r="C168" s="199"/>
      <c r="D168" s="200" t="s">
        <v>77</v>
      </c>
      <c r="E168" s="251" t="s">
        <v>1118</v>
      </c>
      <c r="F168" s="251" t="s">
        <v>1119</v>
      </c>
      <c r="G168" s="199"/>
      <c r="H168" s="199"/>
      <c r="I168" s="199"/>
      <c r="J168" s="252">
        <f>BK168</f>
        <v>12039.5</v>
      </c>
      <c r="K168" s="199"/>
      <c r="L168" s="203"/>
      <c r="M168" s="204"/>
      <c r="N168" s="205"/>
      <c r="O168" s="205"/>
      <c r="P168" s="206">
        <f>P169</f>
        <v>0</v>
      </c>
      <c r="Q168" s="205"/>
      <c r="R168" s="206">
        <f>R169</f>
        <v>0</v>
      </c>
      <c r="S168" s="205"/>
      <c r="T168" s="207">
        <f>T169</f>
        <v>0</v>
      </c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R168" s="208" t="s">
        <v>86</v>
      </c>
      <c r="AT168" s="209" t="s">
        <v>77</v>
      </c>
      <c r="AU168" s="209" t="s">
        <v>86</v>
      </c>
      <c r="AY168" s="208" t="s">
        <v>187</v>
      </c>
      <c r="BK168" s="210">
        <f>BK169</f>
        <v>12039.5</v>
      </c>
    </row>
    <row r="169" s="2" customFormat="1" ht="16.5" customHeight="1">
      <c r="A169" s="31"/>
      <c r="B169" s="32"/>
      <c r="C169" s="211" t="s">
        <v>403</v>
      </c>
      <c r="D169" s="211" t="s">
        <v>188</v>
      </c>
      <c r="E169" s="212" t="s">
        <v>2248</v>
      </c>
      <c r="F169" s="213" t="s">
        <v>2249</v>
      </c>
      <c r="G169" s="214" t="s">
        <v>224</v>
      </c>
      <c r="H169" s="215">
        <v>60.5</v>
      </c>
      <c r="I169" s="216">
        <v>199</v>
      </c>
      <c r="J169" s="216">
        <f>ROUND(I169*H169,2)</f>
        <v>12039.5</v>
      </c>
      <c r="K169" s="217"/>
      <c r="L169" s="37"/>
      <c r="M169" s="228" t="s">
        <v>1</v>
      </c>
      <c r="N169" s="229" t="s">
        <v>43</v>
      </c>
      <c r="O169" s="230">
        <v>0</v>
      </c>
      <c r="P169" s="230">
        <f>O169*H169</f>
        <v>0</v>
      </c>
      <c r="Q169" s="230">
        <v>0</v>
      </c>
      <c r="R169" s="230">
        <f>Q169*H169</f>
        <v>0</v>
      </c>
      <c r="S169" s="230">
        <v>0</v>
      </c>
      <c r="T169" s="231">
        <f>S169*H169</f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222" t="s">
        <v>204</v>
      </c>
      <c r="AT169" s="222" t="s">
        <v>188</v>
      </c>
      <c r="AU169" s="222" t="s">
        <v>88</v>
      </c>
      <c r="AY169" s="16" t="s">
        <v>187</v>
      </c>
      <c r="BE169" s="223">
        <f>IF(N169="základní",J169,0)</f>
        <v>12039.5</v>
      </c>
      <c r="BF169" s="223">
        <f>IF(N169="snížená",J169,0)</f>
        <v>0</v>
      </c>
      <c r="BG169" s="223">
        <f>IF(N169="zákl. přenesená",J169,0)</f>
        <v>0</v>
      </c>
      <c r="BH169" s="223">
        <f>IF(N169="sníž. přenesená",J169,0)</f>
        <v>0</v>
      </c>
      <c r="BI169" s="223">
        <f>IF(N169="nulová",J169,0)</f>
        <v>0</v>
      </c>
      <c r="BJ169" s="16" t="s">
        <v>86</v>
      </c>
      <c r="BK169" s="223">
        <f>ROUND(I169*H169,2)</f>
        <v>12039.5</v>
      </c>
      <c r="BL169" s="16" t="s">
        <v>204</v>
      </c>
      <c r="BM169" s="222" t="s">
        <v>893</v>
      </c>
    </row>
    <row r="170" s="2" customFormat="1" ht="6.96" customHeight="1">
      <c r="A170" s="31"/>
      <c r="B170" s="58"/>
      <c r="C170" s="59"/>
      <c r="D170" s="59"/>
      <c r="E170" s="59"/>
      <c r="F170" s="59"/>
      <c r="G170" s="59"/>
      <c r="H170" s="59"/>
      <c r="I170" s="59"/>
      <c r="J170" s="59"/>
      <c r="K170" s="59"/>
      <c r="L170" s="37"/>
      <c r="M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</row>
  </sheetData>
  <sheetProtection sheet="1" autoFilter="0" formatColumns="0" formatRows="0" objects="1" scenarios="1" spinCount="100000" saltValue="A6gE2IwBKOMWqkw8brKrV8AV9zOxnN4alfhfY9fItTdvffJBP6aGTjkb5Nmv2lBftFfDlJP6b2i559dqBMqTeA==" hashValue="O4kP9xVy0cjSXnc8IAxMbalISU4dnIZYhjT4EIwJ5wG3R6OJ/YsgG7CmfbwECfN1YE/YFRmluc1AY+1G8g6zig==" algorithmName="SHA-512" password="CC35"/>
  <autoFilter ref="C125:K169"/>
  <mergeCells count="8">
    <mergeCell ref="E7:H7"/>
    <mergeCell ref="E9:H9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21"/>
    </row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153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19"/>
      <c r="AT3" s="16" t="s">
        <v>88</v>
      </c>
    </row>
    <row r="4" hidden="1" s="1" customFormat="1" ht="24.96" customHeight="1">
      <c r="B4" s="19"/>
      <c r="D4" s="140" t="s">
        <v>163</v>
      </c>
      <c r="L4" s="19"/>
      <c r="M4" s="141" t="s">
        <v>10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42" t="s">
        <v>14</v>
      </c>
      <c r="L6" s="19"/>
    </row>
    <row r="7" hidden="1" s="1" customFormat="1" ht="16.5" customHeight="1">
      <c r="B7" s="19"/>
      <c r="E7" s="143" t="str">
        <f>'Rekapitulace stavby'!K6</f>
        <v>Nový objekt tělocvičny, základní školy Roztoky - Žalov</v>
      </c>
      <c r="F7" s="142"/>
      <c r="G7" s="142"/>
      <c r="H7" s="142"/>
      <c r="L7" s="19"/>
    </row>
    <row r="8" hidden="1" s="2" customFormat="1" ht="12" customHeight="1">
      <c r="A8" s="31"/>
      <c r="B8" s="37"/>
      <c r="C8" s="31"/>
      <c r="D8" s="142" t="s">
        <v>164</v>
      </c>
      <c r="E8" s="31"/>
      <c r="F8" s="31"/>
      <c r="G8" s="31"/>
      <c r="H8" s="31"/>
      <c r="I8" s="31"/>
      <c r="J8" s="31"/>
      <c r="K8" s="31"/>
      <c r="L8" s="55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hidden="1" s="2" customFormat="1" ht="16.5" customHeight="1">
      <c r="A9" s="31"/>
      <c r="B9" s="37"/>
      <c r="C9" s="31"/>
      <c r="D9" s="31"/>
      <c r="E9" s="144" t="s">
        <v>2250</v>
      </c>
      <c r="F9" s="31"/>
      <c r="G9" s="31"/>
      <c r="H9" s="31"/>
      <c r="I9" s="31"/>
      <c r="J9" s="31"/>
      <c r="K9" s="31"/>
      <c r="L9" s="55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hidden="1" s="2" customFormat="1">
      <c r="A10" s="31"/>
      <c r="B10" s="37"/>
      <c r="C10" s="31"/>
      <c r="D10" s="31"/>
      <c r="E10" s="31"/>
      <c r="F10" s="31"/>
      <c r="G10" s="31"/>
      <c r="H10" s="31"/>
      <c r="I10" s="31"/>
      <c r="J10" s="31"/>
      <c r="K10" s="31"/>
      <c r="L10" s="55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hidden="1" s="2" customFormat="1" ht="12" customHeight="1">
      <c r="A11" s="31"/>
      <c r="B11" s="37"/>
      <c r="C11" s="31"/>
      <c r="D11" s="142" t="s">
        <v>16</v>
      </c>
      <c r="E11" s="31"/>
      <c r="F11" s="133" t="s">
        <v>1</v>
      </c>
      <c r="G11" s="31"/>
      <c r="H11" s="31"/>
      <c r="I11" s="142" t="s">
        <v>17</v>
      </c>
      <c r="J11" s="133" t="s">
        <v>1</v>
      </c>
      <c r="K11" s="31"/>
      <c r="L11" s="55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hidden="1" s="2" customFormat="1" ht="12" customHeight="1">
      <c r="A12" s="31"/>
      <c r="B12" s="37"/>
      <c r="C12" s="31"/>
      <c r="D12" s="142" t="s">
        <v>18</v>
      </c>
      <c r="E12" s="31"/>
      <c r="F12" s="133" t="s">
        <v>19</v>
      </c>
      <c r="G12" s="31"/>
      <c r="H12" s="31"/>
      <c r="I12" s="142" t="s">
        <v>20</v>
      </c>
      <c r="J12" s="145" t="str">
        <f>'Rekapitulace stavby'!AN8</f>
        <v>26. 3. 2021</v>
      </c>
      <c r="K12" s="31"/>
      <c r="L12" s="55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hidden="1" s="2" customFormat="1" ht="10.8" customHeight="1">
      <c r="A13" s="31"/>
      <c r="B13" s="37"/>
      <c r="C13" s="31"/>
      <c r="D13" s="31"/>
      <c r="E13" s="31"/>
      <c r="F13" s="31"/>
      <c r="G13" s="31"/>
      <c r="H13" s="31"/>
      <c r="I13" s="31"/>
      <c r="J13" s="31"/>
      <c r="K13" s="31"/>
      <c r="L13" s="55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hidden="1" s="2" customFormat="1" ht="12" customHeight="1">
      <c r="A14" s="31"/>
      <c r="B14" s="37"/>
      <c r="C14" s="31"/>
      <c r="D14" s="142" t="s">
        <v>22</v>
      </c>
      <c r="E14" s="31"/>
      <c r="F14" s="31"/>
      <c r="G14" s="31"/>
      <c r="H14" s="31"/>
      <c r="I14" s="142" t="s">
        <v>23</v>
      </c>
      <c r="J14" s="133" t="s">
        <v>24</v>
      </c>
      <c r="K14" s="31"/>
      <c r="L14" s="55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hidden="1" s="2" customFormat="1" ht="18" customHeight="1">
      <c r="A15" s="31"/>
      <c r="B15" s="37"/>
      <c r="C15" s="31"/>
      <c r="D15" s="31"/>
      <c r="E15" s="133" t="s">
        <v>25</v>
      </c>
      <c r="F15" s="31"/>
      <c r="G15" s="31"/>
      <c r="H15" s="31"/>
      <c r="I15" s="142" t="s">
        <v>26</v>
      </c>
      <c r="J15" s="133" t="s">
        <v>1</v>
      </c>
      <c r="K15" s="31"/>
      <c r="L15" s="55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hidden="1" s="2" customFormat="1" ht="6.96" customHeight="1">
      <c r="A16" s="31"/>
      <c r="B16" s="37"/>
      <c r="C16" s="31"/>
      <c r="D16" s="31"/>
      <c r="E16" s="31"/>
      <c r="F16" s="31"/>
      <c r="G16" s="31"/>
      <c r="H16" s="31"/>
      <c r="I16" s="31"/>
      <c r="J16" s="31"/>
      <c r="K16" s="31"/>
      <c r="L16" s="55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hidden="1" s="2" customFormat="1" ht="12" customHeight="1">
      <c r="A17" s="31"/>
      <c r="B17" s="37"/>
      <c r="C17" s="31"/>
      <c r="D17" s="142" t="s">
        <v>27</v>
      </c>
      <c r="E17" s="31"/>
      <c r="F17" s="31"/>
      <c r="G17" s="31"/>
      <c r="H17" s="31"/>
      <c r="I17" s="142" t="s">
        <v>23</v>
      </c>
      <c r="J17" s="133" t="s">
        <v>1</v>
      </c>
      <c r="K17" s="31"/>
      <c r="L17" s="55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hidden="1" s="2" customFormat="1" ht="18" customHeight="1">
      <c r="A18" s="31"/>
      <c r="B18" s="37"/>
      <c r="C18" s="31"/>
      <c r="D18" s="31"/>
      <c r="E18" s="133" t="s">
        <v>28</v>
      </c>
      <c r="F18" s="31"/>
      <c r="G18" s="31"/>
      <c r="H18" s="31"/>
      <c r="I18" s="142" t="s">
        <v>26</v>
      </c>
      <c r="J18" s="133" t="s">
        <v>1</v>
      </c>
      <c r="K18" s="31"/>
      <c r="L18" s="55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hidden="1" s="2" customFormat="1" ht="6.96" customHeight="1">
      <c r="A19" s="31"/>
      <c r="B19" s="37"/>
      <c r="C19" s="31"/>
      <c r="D19" s="31"/>
      <c r="E19" s="31"/>
      <c r="F19" s="31"/>
      <c r="G19" s="31"/>
      <c r="H19" s="31"/>
      <c r="I19" s="31"/>
      <c r="J19" s="31"/>
      <c r="K19" s="31"/>
      <c r="L19" s="55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hidden="1" s="2" customFormat="1" ht="12" customHeight="1">
      <c r="A20" s="31"/>
      <c r="B20" s="37"/>
      <c r="C20" s="31"/>
      <c r="D20" s="142" t="s">
        <v>29</v>
      </c>
      <c r="E20" s="31"/>
      <c r="F20" s="31"/>
      <c r="G20" s="31"/>
      <c r="H20" s="31"/>
      <c r="I20" s="142" t="s">
        <v>23</v>
      </c>
      <c r="J20" s="133" t="s">
        <v>30</v>
      </c>
      <c r="K20" s="31"/>
      <c r="L20" s="55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hidden="1" s="2" customFormat="1" ht="18" customHeight="1">
      <c r="A21" s="31"/>
      <c r="B21" s="37"/>
      <c r="C21" s="31"/>
      <c r="D21" s="31"/>
      <c r="E21" s="133" t="s">
        <v>31</v>
      </c>
      <c r="F21" s="31"/>
      <c r="G21" s="31"/>
      <c r="H21" s="31"/>
      <c r="I21" s="142" t="s">
        <v>26</v>
      </c>
      <c r="J21" s="133" t="s">
        <v>1</v>
      </c>
      <c r="K21" s="31"/>
      <c r="L21" s="55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hidden="1" s="2" customFormat="1" ht="6.96" customHeight="1">
      <c r="A22" s="31"/>
      <c r="B22" s="37"/>
      <c r="C22" s="31"/>
      <c r="D22" s="31"/>
      <c r="E22" s="31"/>
      <c r="F22" s="31"/>
      <c r="G22" s="31"/>
      <c r="H22" s="31"/>
      <c r="I22" s="31"/>
      <c r="J22" s="31"/>
      <c r="K22" s="31"/>
      <c r="L22" s="55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hidden="1" s="2" customFormat="1" ht="12" customHeight="1">
      <c r="A23" s="31"/>
      <c r="B23" s="37"/>
      <c r="C23" s="31"/>
      <c r="D23" s="142" t="s">
        <v>33</v>
      </c>
      <c r="E23" s="31"/>
      <c r="F23" s="31"/>
      <c r="G23" s="31"/>
      <c r="H23" s="31"/>
      <c r="I23" s="142" t="s">
        <v>23</v>
      </c>
      <c r="J23" s="133" t="s">
        <v>34</v>
      </c>
      <c r="K23" s="31"/>
      <c r="L23" s="55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hidden="1" s="2" customFormat="1" ht="18" customHeight="1">
      <c r="A24" s="31"/>
      <c r="B24" s="37"/>
      <c r="C24" s="31"/>
      <c r="D24" s="31"/>
      <c r="E24" s="133" t="s">
        <v>35</v>
      </c>
      <c r="F24" s="31"/>
      <c r="G24" s="31"/>
      <c r="H24" s="31"/>
      <c r="I24" s="142" t="s">
        <v>26</v>
      </c>
      <c r="J24" s="133" t="s">
        <v>1</v>
      </c>
      <c r="K24" s="31"/>
      <c r="L24" s="55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hidden="1" s="2" customFormat="1" ht="6.96" customHeight="1">
      <c r="A25" s="31"/>
      <c r="B25" s="37"/>
      <c r="C25" s="31"/>
      <c r="D25" s="31"/>
      <c r="E25" s="31"/>
      <c r="F25" s="31"/>
      <c r="G25" s="31"/>
      <c r="H25" s="31"/>
      <c r="I25" s="31"/>
      <c r="J25" s="31"/>
      <c r="K25" s="31"/>
      <c r="L25" s="55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hidden="1" s="2" customFormat="1" ht="12" customHeight="1">
      <c r="A26" s="31"/>
      <c r="B26" s="37"/>
      <c r="C26" s="31"/>
      <c r="D26" s="142" t="s">
        <v>36</v>
      </c>
      <c r="E26" s="31"/>
      <c r="F26" s="31"/>
      <c r="G26" s="31"/>
      <c r="H26" s="31"/>
      <c r="I26" s="31"/>
      <c r="J26" s="31"/>
      <c r="K26" s="31"/>
      <c r="L26" s="55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hidden="1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hidden="1" s="2" customFormat="1" ht="6.96" customHeight="1">
      <c r="A28" s="31"/>
      <c r="B28" s="37"/>
      <c r="C28" s="31"/>
      <c r="D28" s="31"/>
      <c r="E28" s="31"/>
      <c r="F28" s="31"/>
      <c r="G28" s="31"/>
      <c r="H28" s="31"/>
      <c r="I28" s="31"/>
      <c r="J28" s="31"/>
      <c r="K28" s="31"/>
      <c r="L28" s="55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hidden="1" s="2" customFormat="1" ht="6.96" customHeight="1">
      <c r="A29" s="31"/>
      <c r="B29" s="37"/>
      <c r="C29" s="31"/>
      <c r="D29" s="150"/>
      <c r="E29" s="150"/>
      <c r="F29" s="150"/>
      <c r="G29" s="150"/>
      <c r="H29" s="150"/>
      <c r="I29" s="150"/>
      <c r="J29" s="150"/>
      <c r="K29" s="150"/>
      <c r="L29" s="55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hidden="1" s="2" customFormat="1" ht="25.44" customHeight="1">
      <c r="A30" s="31"/>
      <c r="B30" s="37"/>
      <c r="C30" s="31"/>
      <c r="D30" s="151" t="s">
        <v>38</v>
      </c>
      <c r="E30" s="31"/>
      <c r="F30" s="31"/>
      <c r="G30" s="31"/>
      <c r="H30" s="31"/>
      <c r="I30" s="31"/>
      <c r="J30" s="152">
        <f>ROUND(J120, 2)</f>
        <v>734711</v>
      </c>
      <c r="K30" s="31"/>
      <c r="L30" s="55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hidden="1" s="2" customFormat="1" ht="6.96" customHeight="1">
      <c r="A31" s="31"/>
      <c r="B31" s="37"/>
      <c r="C31" s="31"/>
      <c r="D31" s="150"/>
      <c r="E31" s="150"/>
      <c r="F31" s="150"/>
      <c r="G31" s="150"/>
      <c r="H31" s="150"/>
      <c r="I31" s="150"/>
      <c r="J31" s="150"/>
      <c r="K31" s="150"/>
      <c r="L31" s="55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hidden="1" s="2" customFormat="1" ht="14.4" customHeight="1">
      <c r="A32" s="31"/>
      <c r="B32" s="37"/>
      <c r="C32" s="31"/>
      <c r="D32" s="31"/>
      <c r="E32" s="31"/>
      <c r="F32" s="153" t="s">
        <v>40</v>
      </c>
      <c r="G32" s="31"/>
      <c r="H32" s="31"/>
      <c r="I32" s="153" t="s">
        <v>39</v>
      </c>
      <c r="J32" s="153" t="s">
        <v>41</v>
      </c>
      <c r="K32" s="31"/>
      <c r="L32" s="55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hidden="1" s="2" customFormat="1" ht="14.4" customHeight="1">
      <c r="A33" s="31"/>
      <c r="B33" s="37"/>
      <c r="C33" s="31"/>
      <c r="D33" s="154" t="s">
        <v>42</v>
      </c>
      <c r="E33" s="142" t="s">
        <v>43</v>
      </c>
      <c r="F33" s="155">
        <f>ROUND((SUM(BE120:BE126)),  2)</f>
        <v>734711</v>
      </c>
      <c r="G33" s="31"/>
      <c r="H33" s="31"/>
      <c r="I33" s="156">
        <v>0.20999999999999999</v>
      </c>
      <c r="J33" s="155">
        <f>ROUND(((SUM(BE120:BE126))*I33),  2)</f>
        <v>154289.31</v>
      </c>
      <c r="K33" s="31"/>
      <c r="L33" s="55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hidden="1" s="2" customFormat="1" ht="14.4" customHeight="1">
      <c r="A34" s="31"/>
      <c r="B34" s="37"/>
      <c r="C34" s="31"/>
      <c r="D34" s="31"/>
      <c r="E34" s="142" t="s">
        <v>44</v>
      </c>
      <c r="F34" s="155">
        <f>ROUND((SUM(BF120:BF126)),  2)</f>
        <v>0</v>
      </c>
      <c r="G34" s="31"/>
      <c r="H34" s="31"/>
      <c r="I34" s="156">
        <v>0.14999999999999999</v>
      </c>
      <c r="J34" s="155">
        <f>ROUND(((SUM(BF120:BF126))*I34),  2)</f>
        <v>0</v>
      </c>
      <c r="K34" s="31"/>
      <c r="L34" s="55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hidden="1" s="2" customFormat="1" ht="14.4" customHeight="1">
      <c r="A35" s="31"/>
      <c r="B35" s="37"/>
      <c r="C35" s="31"/>
      <c r="D35" s="31"/>
      <c r="E35" s="142" t="s">
        <v>45</v>
      </c>
      <c r="F35" s="155">
        <f>ROUND((SUM(BG120:BG126)),  2)</f>
        <v>0</v>
      </c>
      <c r="G35" s="31"/>
      <c r="H35" s="31"/>
      <c r="I35" s="156">
        <v>0.20999999999999999</v>
      </c>
      <c r="J35" s="155">
        <f>0</f>
        <v>0</v>
      </c>
      <c r="K35" s="31"/>
      <c r="L35" s="55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hidden="1" s="2" customFormat="1" ht="14.4" customHeight="1">
      <c r="A36" s="31"/>
      <c r="B36" s="37"/>
      <c r="C36" s="31"/>
      <c r="D36" s="31"/>
      <c r="E36" s="142" t="s">
        <v>46</v>
      </c>
      <c r="F36" s="155">
        <f>ROUND((SUM(BH120:BH126)),  2)</f>
        <v>0</v>
      </c>
      <c r="G36" s="31"/>
      <c r="H36" s="31"/>
      <c r="I36" s="156">
        <v>0.14999999999999999</v>
      </c>
      <c r="J36" s="155">
        <f>0</f>
        <v>0</v>
      </c>
      <c r="K36" s="31"/>
      <c r="L36" s="55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hidden="1" s="2" customFormat="1" ht="14.4" customHeight="1">
      <c r="A37" s="31"/>
      <c r="B37" s="37"/>
      <c r="C37" s="31"/>
      <c r="D37" s="31"/>
      <c r="E37" s="142" t="s">
        <v>47</v>
      </c>
      <c r="F37" s="155">
        <f>ROUND((SUM(BI120:BI126)),  2)</f>
        <v>0</v>
      </c>
      <c r="G37" s="31"/>
      <c r="H37" s="31"/>
      <c r="I37" s="156">
        <v>0</v>
      </c>
      <c r="J37" s="155">
        <f>0</f>
        <v>0</v>
      </c>
      <c r="K37" s="31"/>
      <c r="L37" s="55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hidden="1" s="2" customFormat="1" ht="6.96" customHeight="1">
      <c r="A38" s="31"/>
      <c r="B38" s="37"/>
      <c r="C38" s="31"/>
      <c r="D38" s="31"/>
      <c r="E38" s="31"/>
      <c r="F38" s="31"/>
      <c r="G38" s="31"/>
      <c r="H38" s="31"/>
      <c r="I38" s="31"/>
      <c r="J38" s="31"/>
      <c r="K38" s="31"/>
      <c r="L38" s="55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hidden="1" s="2" customFormat="1" ht="25.44" customHeight="1">
      <c r="A39" s="31"/>
      <c r="B39" s="37"/>
      <c r="C39" s="157"/>
      <c r="D39" s="158" t="s">
        <v>48</v>
      </c>
      <c r="E39" s="159"/>
      <c r="F39" s="159"/>
      <c r="G39" s="160" t="s">
        <v>49</v>
      </c>
      <c r="H39" s="161" t="s">
        <v>50</v>
      </c>
      <c r="I39" s="159"/>
      <c r="J39" s="162">
        <f>SUM(J30:J37)</f>
        <v>889000.31000000006</v>
      </c>
      <c r="K39" s="163"/>
      <c r="L39" s="55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hidden="1" s="2" customFormat="1" ht="14.4" customHeight="1">
      <c r="A40" s="31"/>
      <c r="B40" s="37"/>
      <c r="C40" s="31"/>
      <c r="D40" s="31"/>
      <c r="E40" s="31"/>
      <c r="F40" s="31"/>
      <c r="G40" s="31"/>
      <c r="H40" s="31"/>
      <c r="I40" s="31"/>
      <c r="J40" s="31"/>
      <c r="K40" s="31"/>
      <c r="L40" s="55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hidden="1" s="1" customFormat="1" ht="14.4" customHeight="1">
      <c r="B41" s="19"/>
      <c r="L41" s="19"/>
    </row>
    <row r="42" hidden="1" s="1" customFormat="1" ht="14.4" customHeight="1">
      <c r="B42" s="19"/>
      <c r="L42" s="19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55"/>
      <c r="D50" s="164" t="s">
        <v>51</v>
      </c>
      <c r="E50" s="165"/>
      <c r="F50" s="165"/>
      <c r="G50" s="164" t="s">
        <v>52</v>
      </c>
      <c r="H50" s="165"/>
      <c r="I50" s="165"/>
      <c r="J50" s="165"/>
      <c r="K50" s="165"/>
      <c r="L50" s="55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1"/>
      <c r="B61" s="37"/>
      <c r="C61" s="31"/>
      <c r="D61" s="166" t="s">
        <v>53</v>
      </c>
      <c r="E61" s="167"/>
      <c r="F61" s="168" t="s">
        <v>54</v>
      </c>
      <c r="G61" s="166" t="s">
        <v>53</v>
      </c>
      <c r="H61" s="167"/>
      <c r="I61" s="167"/>
      <c r="J61" s="169" t="s">
        <v>54</v>
      </c>
      <c r="K61" s="167"/>
      <c r="L61" s="55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1"/>
      <c r="B65" s="37"/>
      <c r="C65" s="31"/>
      <c r="D65" s="164" t="s">
        <v>55</v>
      </c>
      <c r="E65" s="170"/>
      <c r="F65" s="170"/>
      <c r="G65" s="164" t="s">
        <v>56</v>
      </c>
      <c r="H65" s="170"/>
      <c r="I65" s="170"/>
      <c r="J65" s="170"/>
      <c r="K65" s="170"/>
      <c r="L65" s="55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1"/>
      <c r="B76" s="37"/>
      <c r="C76" s="31"/>
      <c r="D76" s="166" t="s">
        <v>53</v>
      </c>
      <c r="E76" s="167"/>
      <c r="F76" s="168" t="s">
        <v>54</v>
      </c>
      <c r="G76" s="166" t="s">
        <v>53</v>
      </c>
      <c r="H76" s="167"/>
      <c r="I76" s="167"/>
      <c r="J76" s="169" t="s">
        <v>54</v>
      </c>
      <c r="K76" s="167"/>
      <c r="L76" s="55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hidden="1" s="2" customFormat="1" ht="14.4" customHeight="1">
      <c r="A77" s="31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55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78" hidden="1"/>
    <row r="79" hidden="1"/>
    <row r="80" hidden="1"/>
    <row r="81" s="2" customFormat="1" ht="6.96" customHeight="1">
      <c r="A81" s="31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55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="2" customFormat="1" ht="24.96" customHeight="1">
      <c r="A82" s="31"/>
      <c r="B82" s="32"/>
      <c r="C82" s="22" t="s">
        <v>166</v>
      </c>
      <c r="D82" s="33"/>
      <c r="E82" s="33"/>
      <c r="F82" s="33"/>
      <c r="G82" s="33"/>
      <c r="H82" s="33"/>
      <c r="I82" s="33"/>
      <c r="J82" s="33"/>
      <c r="K82" s="33"/>
      <c r="L82" s="55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="2" customFormat="1" ht="6.96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5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="2" customFormat="1" ht="12" customHeight="1">
      <c r="A84" s="31"/>
      <c r="B84" s="32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55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="2" customFormat="1" ht="16.5" customHeight="1">
      <c r="A85" s="31"/>
      <c r="B85" s="32"/>
      <c r="C85" s="33"/>
      <c r="D85" s="33"/>
      <c r="E85" s="175" t="str">
        <f>E7</f>
        <v>Nový objekt tělocvičny, základní školy Roztoky - Žalov</v>
      </c>
      <c r="F85" s="28"/>
      <c r="G85" s="28"/>
      <c r="H85" s="28"/>
      <c r="I85" s="33"/>
      <c r="J85" s="33"/>
      <c r="K85" s="33"/>
      <c r="L85" s="55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="2" customFormat="1" ht="12" customHeight="1">
      <c r="A86" s="31"/>
      <c r="B86" s="32"/>
      <c r="C86" s="28" t="s">
        <v>164</v>
      </c>
      <c r="D86" s="33"/>
      <c r="E86" s="33"/>
      <c r="F86" s="33"/>
      <c r="G86" s="33"/>
      <c r="H86" s="33"/>
      <c r="I86" s="33"/>
      <c r="J86" s="33"/>
      <c r="K86" s="33"/>
      <c r="L86" s="55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="2" customFormat="1" ht="16.5" customHeight="1">
      <c r="A87" s="31"/>
      <c r="B87" s="32"/>
      <c r="C87" s="33"/>
      <c r="D87" s="33"/>
      <c r="E87" s="68" t="str">
        <f>E9</f>
        <v>D.1.6 - Oplocení</v>
      </c>
      <c r="F87" s="33"/>
      <c r="G87" s="33"/>
      <c r="H87" s="33"/>
      <c r="I87" s="33"/>
      <c r="J87" s="33"/>
      <c r="K87" s="33"/>
      <c r="L87" s="55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="2" customFormat="1" ht="6.96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55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="2" customFormat="1" ht="12" customHeight="1">
      <c r="A89" s="31"/>
      <c r="B89" s="32"/>
      <c r="C89" s="28" t="s">
        <v>18</v>
      </c>
      <c r="D89" s="33"/>
      <c r="E89" s="33"/>
      <c r="F89" s="25" t="str">
        <f>F12</f>
        <v>parc.č. 2990/9, 2994/2, k.ú. Žalov</v>
      </c>
      <c r="G89" s="33"/>
      <c r="H89" s="33"/>
      <c r="I89" s="28" t="s">
        <v>20</v>
      </c>
      <c r="J89" s="71" t="str">
        <f>IF(J12="","",J12)</f>
        <v>26. 3. 2021</v>
      </c>
      <c r="K89" s="33"/>
      <c r="L89" s="55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="2" customFormat="1" ht="6.96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55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="2" customFormat="1" ht="40.05" customHeight="1">
      <c r="A91" s="31"/>
      <c r="B91" s="32"/>
      <c r="C91" s="28" t="s">
        <v>22</v>
      </c>
      <c r="D91" s="33"/>
      <c r="E91" s="33"/>
      <c r="F91" s="25" t="str">
        <f>E15</f>
        <v>Město Roztoky, nám. 5 května 2, Roztoky</v>
      </c>
      <c r="G91" s="33"/>
      <c r="H91" s="33"/>
      <c r="I91" s="28" t="s">
        <v>29</v>
      </c>
      <c r="J91" s="29" t="str">
        <f>E21</f>
        <v>B.B.D. s.r.o., Rokycanova 30, 130 00, Praha 3</v>
      </c>
      <c r="K91" s="33"/>
      <c r="L91" s="55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="2" customFormat="1" ht="40.05" customHeight="1">
      <c r="A92" s="31"/>
      <c r="B92" s="32"/>
      <c r="C92" s="28" t="s">
        <v>27</v>
      </c>
      <c r="D92" s="33"/>
      <c r="E92" s="33"/>
      <c r="F92" s="25" t="str">
        <f>IF(E18="","",E18)</f>
        <v>bude vybrán</v>
      </c>
      <c r="G92" s="33"/>
      <c r="H92" s="33"/>
      <c r="I92" s="28" t="s">
        <v>33</v>
      </c>
      <c r="J92" s="29" t="str">
        <f>E24</f>
        <v>NASTA GROUP s.r.o., Za Sokolovnou 92, Zdiby</v>
      </c>
      <c r="K92" s="33"/>
      <c r="L92" s="55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="2" customFormat="1" ht="10.32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55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="2" customFormat="1" ht="29.28" customHeight="1">
      <c r="A94" s="31"/>
      <c r="B94" s="32"/>
      <c r="C94" s="176" t="s">
        <v>167</v>
      </c>
      <c r="D94" s="177"/>
      <c r="E94" s="177"/>
      <c r="F94" s="177"/>
      <c r="G94" s="177"/>
      <c r="H94" s="177"/>
      <c r="I94" s="177"/>
      <c r="J94" s="178" t="s">
        <v>168</v>
      </c>
      <c r="K94" s="177"/>
      <c r="L94" s="55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="2" customFormat="1" ht="10.32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55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="2" customFormat="1" ht="22.8" customHeight="1">
      <c r="A96" s="31"/>
      <c r="B96" s="32"/>
      <c r="C96" s="179" t="s">
        <v>169</v>
      </c>
      <c r="D96" s="33"/>
      <c r="E96" s="33"/>
      <c r="F96" s="33"/>
      <c r="G96" s="33"/>
      <c r="H96" s="33"/>
      <c r="I96" s="33"/>
      <c r="J96" s="102">
        <f>J120</f>
        <v>734711</v>
      </c>
      <c r="K96" s="33"/>
      <c r="L96" s="55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170</v>
      </c>
    </row>
    <row r="97" s="9" customFormat="1" ht="24.96" customHeight="1">
      <c r="A97" s="9"/>
      <c r="B97" s="180"/>
      <c r="C97" s="181"/>
      <c r="D97" s="182" t="s">
        <v>931</v>
      </c>
      <c r="E97" s="183"/>
      <c r="F97" s="183"/>
      <c r="G97" s="183"/>
      <c r="H97" s="183"/>
      <c r="I97" s="183"/>
      <c r="J97" s="184">
        <f>J121</f>
        <v>58800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3" customFormat="1" ht="19.92" customHeight="1">
      <c r="A98" s="13"/>
      <c r="B98" s="246"/>
      <c r="C98" s="125"/>
      <c r="D98" s="247" t="s">
        <v>1163</v>
      </c>
      <c r="E98" s="248"/>
      <c r="F98" s="248"/>
      <c r="G98" s="248"/>
      <c r="H98" s="248"/>
      <c r="I98" s="248"/>
      <c r="J98" s="249">
        <f>J122</f>
        <v>58800</v>
      </c>
      <c r="K98" s="125"/>
      <c r="L98" s="250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</row>
    <row r="99" s="9" customFormat="1" ht="24.96" customHeight="1">
      <c r="A99" s="9"/>
      <c r="B99" s="180"/>
      <c r="C99" s="181"/>
      <c r="D99" s="182" t="s">
        <v>1178</v>
      </c>
      <c r="E99" s="183"/>
      <c r="F99" s="183"/>
      <c r="G99" s="183"/>
      <c r="H99" s="183"/>
      <c r="I99" s="183"/>
      <c r="J99" s="184">
        <f>J124</f>
        <v>675911</v>
      </c>
      <c r="K99" s="181"/>
      <c r="L99" s="18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3" customFormat="1" ht="19.92" customHeight="1">
      <c r="A100" s="13"/>
      <c r="B100" s="246"/>
      <c r="C100" s="125"/>
      <c r="D100" s="247" t="s">
        <v>2251</v>
      </c>
      <c r="E100" s="248"/>
      <c r="F100" s="248"/>
      <c r="G100" s="248"/>
      <c r="H100" s="248"/>
      <c r="I100" s="248"/>
      <c r="J100" s="249">
        <f>J125</f>
        <v>675911</v>
      </c>
      <c r="K100" s="125"/>
      <c r="L100" s="250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</row>
    <row r="101" s="2" customFormat="1" ht="21.84" customHeight="1">
      <c r="A101" s="31"/>
      <c r="B101" s="32"/>
      <c r="C101" s="33"/>
      <c r="D101" s="33"/>
      <c r="E101" s="33"/>
      <c r="F101" s="33"/>
      <c r="G101" s="33"/>
      <c r="H101" s="33"/>
      <c r="I101" s="33"/>
      <c r="J101" s="33"/>
      <c r="K101" s="33"/>
      <c r="L101" s="55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</row>
    <row r="102" s="2" customFormat="1" ht="6.96" customHeight="1">
      <c r="A102" s="31"/>
      <c r="B102" s="58"/>
      <c r="C102" s="59"/>
      <c r="D102" s="59"/>
      <c r="E102" s="59"/>
      <c r="F102" s="59"/>
      <c r="G102" s="59"/>
      <c r="H102" s="59"/>
      <c r="I102" s="59"/>
      <c r="J102" s="59"/>
      <c r="K102" s="59"/>
      <c r="L102" s="55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</row>
    <row r="106" s="2" customFormat="1" ht="6.96" customHeight="1">
      <c r="A106" s="31"/>
      <c r="B106" s="60"/>
      <c r="C106" s="61"/>
      <c r="D106" s="61"/>
      <c r="E106" s="61"/>
      <c r="F106" s="61"/>
      <c r="G106" s="61"/>
      <c r="H106" s="61"/>
      <c r="I106" s="61"/>
      <c r="J106" s="61"/>
      <c r="K106" s="61"/>
      <c r="L106" s="55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="2" customFormat="1" ht="24.96" customHeight="1">
      <c r="A107" s="31"/>
      <c r="B107" s="32"/>
      <c r="C107" s="22" t="s">
        <v>172</v>
      </c>
      <c r="D107" s="33"/>
      <c r="E107" s="33"/>
      <c r="F107" s="33"/>
      <c r="G107" s="33"/>
      <c r="H107" s="33"/>
      <c r="I107" s="33"/>
      <c r="J107" s="33"/>
      <c r="K107" s="33"/>
      <c r="L107" s="55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="2" customFormat="1" ht="6.96" customHeight="1">
      <c r="A108" s="31"/>
      <c r="B108" s="32"/>
      <c r="C108" s="33"/>
      <c r="D108" s="33"/>
      <c r="E108" s="33"/>
      <c r="F108" s="33"/>
      <c r="G108" s="33"/>
      <c r="H108" s="33"/>
      <c r="I108" s="33"/>
      <c r="J108" s="33"/>
      <c r="K108" s="33"/>
      <c r="L108" s="55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="2" customFormat="1" ht="12" customHeight="1">
      <c r="A109" s="31"/>
      <c r="B109" s="32"/>
      <c r="C109" s="28" t="s">
        <v>14</v>
      </c>
      <c r="D109" s="33"/>
      <c r="E109" s="33"/>
      <c r="F109" s="33"/>
      <c r="G109" s="33"/>
      <c r="H109" s="33"/>
      <c r="I109" s="33"/>
      <c r="J109" s="33"/>
      <c r="K109" s="33"/>
      <c r="L109" s="55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="2" customFormat="1" ht="16.5" customHeight="1">
      <c r="A110" s="31"/>
      <c r="B110" s="32"/>
      <c r="C110" s="33"/>
      <c r="D110" s="33"/>
      <c r="E110" s="175" t="str">
        <f>E7</f>
        <v>Nový objekt tělocvičny, základní školy Roztoky - Žalov</v>
      </c>
      <c r="F110" s="28"/>
      <c r="G110" s="28"/>
      <c r="H110" s="28"/>
      <c r="I110" s="33"/>
      <c r="J110" s="33"/>
      <c r="K110" s="33"/>
      <c r="L110" s="55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="2" customFormat="1" ht="12" customHeight="1">
      <c r="A111" s="31"/>
      <c r="B111" s="32"/>
      <c r="C111" s="28" t="s">
        <v>164</v>
      </c>
      <c r="D111" s="33"/>
      <c r="E111" s="33"/>
      <c r="F111" s="33"/>
      <c r="G111" s="33"/>
      <c r="H111" s="33"/>
      <c r="I111" s="33"/>
      <c r="J111" s="33"/>
      <c r="K111" s="33"/>
      <c r="L111" s="55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="2" customFormat="1" ht="16.5" customHeight="1">
      <c r="A112" s="31"/>
      <c r="B112" s="32"/>
      <c r="C112" s="33"/>
      <c r="D112" s="33"/>
      <c r="E112" s="68" t="str">
        <f>E9</f>
        <v>D.1.6 - Oplocení</v>
      </c>
      <c r="F112" s="33"/>
      <c r="G112" s="33"/>
      <c r="H112" s="33"/>
      <c r="I112" s="33"/>
      <c r="J112" s="33"/>
      <c r="K112" s="33"/>
      <c r="L112" s="55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="2" customFormat="1" ht="6.96" customHeight="1">
      <c r="A113" s="31"/>
      <c r="B113" s="32"/>
      <c r="C113" s="33"/>
      <c r="D113" s="33"/>
      <c r="E113" s="33"/>
      <c r="F113" s="33"/>
      <c r="G113" s="33"/>
      <c r="H113" s="33"/>
      <c r="I113" s="33"/>
      <c r="J113" s="33"/>
      <c r="K113" s="33"/>
      <c r="L113" s="55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="2" customFormat="1" ht="12" customHeight="1">
      <c r="A114" s="31"/>
      <c r="B114" s="32"/>
      <c r="C114" s="28" t="s">
        <v>18</v>
      </c>
      <c r="D114" s="33"/>
      <c r="E114" s="33"/>
      <c r="F114" s="25" t="str">
        <f>F12</f>
        <v>parc.č. 2990/9, 2994/2, k.ú. Žalov</v>
      </c>
      <c r="G114" s="33"/>
      <c r="H114" s="33"/>
      <c r="I114" s="28" t="s">
        <v>20</v>
      </c>
      <c r="J114" s="71" t="str">
        <f>IF(J12="","",J12)</f>
        <v>26. 3. 2021</v>
      </c>
      <c r="K114" s="33"/>
      <c r="L114" s="55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="2" customFormat="1" ht="6.96" customHeight="1">
      <c r="A115" s="31"/>
      <c r="B115" s="32"/>
      <c r="C115" s="33"/>
      <c r="D115" s="33"/>
      <c r="E115" s="33"/>
      <c r="F115" s="33"/>
      <c r="G115" s="33"/>
      <c r="H115" s="33"/>
      <c r="I115" s="33"/>
      <c r="J115" s="33"/>
      <c r="K115" s="33"/>
      <c r="L115" s="55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="2" customFormat="1" ht="40.05" customHeight="1">
      <c r="A116" s="31"/>
      <c r="B116" s="32"/>
      <c r="C116" s="28" t="s">
        <v>22</v>
      </c>
      <c r="D116" s="33"/>
      <c r="E116" s="33"/>
      <c r="F116" s="25" t="str">
        <f>E15</f>
        <v>Město Roztoky, nám. 5 května 2, Roztoky</v>
      </c>
      <c r="G116" s="33"/>
      <c r="H116" s="33"/>
      <c r="I116" s="28" t="s">
        <v>29</v>
      </c>
      <c r="J116" s="29" t="str">
        <f>E21</f>
        <v>B.B.D. s.r.o., Rokycanova 30, 130 00, Praha 3</v>
      </c>
      <c r="K116" s="33"/>
      <c r="L116" s="55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="2" customFormat="1" ht="40.05" customHeight="1">
      <c r="A117" s="31"/>
      <c r="B117" s="32"/>
      <c r="C117" s="28" t="s">
        <v>27</v>
      </c>
      <c r="D117" s="33"/>
      <c r="E117" s="33"/>
      <c r="F117" s="25" t="str">
        <f>IF(E18="","",E18)</f>
        <v>bude vybrán</v>
      </c>
      <c r="G117" s="33"/>
      <c r="H117" s="33"/>
      <c r="I117" s="28" t="s">
        <v>33</v>
      </c>
      <c r="J117" s="29" t="str">
        <f>E24</f>
        <v>NASTA GROUP s.r.o., Za Sokolovnou 92, Zdiby</v>
      </c>
      <c r="K117" s="33"/>
      <c r="L117" s="55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="2" customFormat="1" ht="10.32" customHeight="1">
      <c r="A118" s="31"/>
      <c r="B118" s="32"/>
      <c r="C118" s="33"/>
      <c r="D118" s="33"/>
      <c r="E118" s="33"/>
      <c r="F118" s="33"/>
      <c r="G118" s="33"/>
      <c r="H118" s="33"/>
      <c r="I118" s="33"/>
      <c r="J118" s="33"/>
      <c r="K118" s="33"/>
      <c r="L118" s="55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="10" customFormat="1" ht="29.28" customHeight="1">
      <c r="A119" s="186"/>
      <c r="B119" s="187"/>
      <c r="C119" s="188" t="s">
        <v>173</v>
      </c>
      <c r="D119" s="189" t="s">
        <v>63</v>
      </c>
      <c r="E119" s="189" t="s">
        <v>59</v>
      </c>
      <c r="F119" s="189" t="s">
        <v>60</v>
      </c>
      <c r="G119" s="189" t="s">
        <v>174</v>
      </c>
      <c r="H119" s="189" t="s">
        <v>175</v>
      </c>
      <c r="I119" s="189" t="s">
        <v>176</v>
      </c>
      <c r="J119" s="190" t="s">
        <v>168</v>
      </c>
      <c r="K119" s="191" t="s">
        <v>177</v>
      </c>
      <c r="L119" s="192"/>
      <c r="M119" s="92" t="s">
        <v>1</v>
      </c>
      <c r="N119" s="93" t="s">
        <v>42</v>
      </c>
      <c r="O119" s="93" t="s">
        <v>178</v>
      </c>
      <c r="P119" s="93" t="s">
        <v>179</v>
      </c>
      <c r="Q119" s="93" t="s">
        <v>180</v>
      </c>
      <c r="R119" s="93" t="s">
        <v>181</v>
      </c>
      <c r="S119" s="93" t="s">
        <v>182</v>
      </c>
      <c r="T119" s="94" t="s">
        <v>183</v>
      </c>
      <c r="U119" s="186"/>
      <c r="V119" s="186"/>
      <c r="W119" s="186"/>
      <c r="X119" s="186"/>
      <c r="Y119" s="186"/>
      <c r="Z119" s="186"/>
      <c r="AA119" s="186"/>
      <c r="AB119" s="186"/>
      <c r="AC119" s="186"/>
      <c r="AD119" s="186"/>
      <c r="AE119" s="186"/>
    </row>
    <row r="120" s="2" customFormat="1" ht="22.8" customHeight="1">
      <c r="A120" s="31"/>
      <c r="B120" s="32"/>
      <c r="C120" s="99" t="s">
        <v>184</v>
      </c>
      <c r="D120" s="33"/>
      <c r="E120" s="33"/>
      <c r="F120" s="33"/>
      <c r="G120" s="33"/>
      <c r="H120" s="33"/>
      <c r="I120" s="33"/>
      <c r="J120" s="193">
        <f>BK120</f>
        <v>734711</v>
      </c>
      <c r="K120" s="33"/>
      <c r="L120" s="37"/>
      <c r="M120" s="95"/>
      <c r="N120" s="194"/>
      <c r="O120" s="96"/>
      <c r="P120" s="195">
        <f>P121+P124</f>
        <v>0</v>
      </c>
      <c r="Q120" s="96"/>
      <c r="R120" s="195">
        <f>R121+R124</f>
        <v>0</v>
      </c>
      <c r="S120" s="96"/>
      <c r="T120" s="196">
        <f>T121+T124</f>
        <v>0</v>
      </c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T120" s="16" t="s">
        <v>77</v>
      </c>
      <c r="AU120" s="16" t="s">
        <v>170</v>
      </c>
      <c r="BK120" s="197">
        <f>BK121+BK124</f>
        <v>734711</v>
      </c>
    </row>
    <row r="121" s="11" customFormat="1" ht="25.92" customHeight="1">
      <c r="A121" s="11"/>
      <c r="B121" s="198"/>
      <c r="C121" s="199"/>
      <c r="D121" s="200" t="s">
        <v>77</v>
      </c>
      <c r="E121" s="201" t="s">
        <v>937</v>
      </c>
      <c r="F121" s="201" t="s">
        <v>938</v>
      </c>
      <c r="G121" s="199"/>
      <c r="H121" s="199"/>
      <c r="I121" s="199"/>
      <c r="J121" s="202">
        <f>BK121</f>
        <v>58800</v>
      </c>
      <c r="K121" s="199"/>
      <c r="L121" s="203"/>
      <c r="M121" s="204"/>
      <c r="N121" s="205"/>
      <c r="O121" s="205"/>
      <c r="P121" s="206">
        <f>P122</f>
        <v>0</v>
      </c>
      <c r="Q121" s="205"/>
      <c r="R121" s="206">
        <f>R122</f>
        <v>0</v>
      </c>
      <c r="S121" s="205"/>
      <c r="T121" s="207">
        <f>T122</f>
        <v>0</v>
      </c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R121" s="208" t="s">
        <v>86</v>
      </c>
      <c r="AT121" s="209" t="s">
        <v>77</v>
      </c>
      <c r="AU121" s="209" t="s">
        <v>78</v>
      </c>
      <c r="AY121" s="208" t="s">
        <v>187</v>
      </c>
      <c r="BK121" s="210">
        <f>BK122</f>
        <v>58800</v>
      </c>
    </row>
    <row r="122" s="11" customFormat="1" ht="22.8" customHeight="1">
      <c r="A122" s="11"/>
      <c r="B122" s="198"/>
      <c r="C122" s="199"/>
      <c r="D122" s="200" t="s">
        <v>77</v>
      </c>
      <c r="E122" s="251" t="s">
        <v>1164</v>
      </c>
      <c r="F122" s="251" t="s">
        <v>1165</v>
      </c>
      <c r="G122" s="199"/>
      <c r="H122" s="199"/>
      <c r="I122" s="199"/>
      <c r="J122" s="252">
        <f>BK122</f>
        <v>58800</v>
      </c>
      <c r="K122" s="199"/>
      <c r="L122" s="203"/>
      <c r="M122" s="204"/>
      <c r="N122" s="205"/>
      <c r="O122" s="205"/>
      <c r="P122" s="206">
        <f>P123</f>
        <v>0</v>
      </c>
      <c r="Q122" s="205"/>
      <c r="R122" s="206">
        <f>R123</f>
        <v>0</v>
      </c>
      <c r="S122" s="205"/>
      <c r="T122" s="207">
        <f>T123</f>
        <v>0</v>
      </c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R122" s="208" t="s">
        <v>86</v>
      </c>
      <c r="AT122" s="209" t="s">
        <v>77</v>
      </c>
      <c r="AU122" s="209" t="s">
        <v>86</v>
      </c>
      <c r="AY122" s="208" t="s">
        <v>187</v>
      </c>
      <c r="BK122" s="210">
        <f>BK123</f>
        <v>58800</v>
      </c>
    </row>
    <row r="123" s="2" customFormat="1" ht="16.5" customHeight="1">
      <c r="A123" s="31"/>
      <c r="B123" s="32"/>
      <c r="C123" s="211" t="s">
        <v>86</v>
      </c>
      <c r="D123" s="211" t="s">
        <v>188</v>
      </c>
      <c r="E123" s="212" t="s">
        <v>2252</v>
      </c>
      <c r="F123" s="213" t="s">
        <v>2253</v>
      </c>
      <c r="G123" s="214" t="s">
        <v>237</v>
      </c>
      <c r="H123" s="215">
        <v>29.399999999999999</v>
      </c>
      <c r="I123" s="216">
        <v>2000</v>
      </c>
      <c r="J123" s="216">
        <f>ROUND(I123*H123,2)</f>
        <v>58800</v>
      </c>
      <c r="K123" s="217"/>
      <c r="L123" s="37"/>
      <c r="M123" s="218" t="s">
        <v>1</v>
      </c>
      <c r="N123" s="219" t="s">
        <v>43</v>
      </c>
      <c r="O123" s="220">
        <v>0</v>
      </c>
      <c r="P123" s="220">
        <f>O123*H123</f>
        <v>0</v>
      </c>
      <c r="Q123" s="220">
        <v>0</v>
      </c>
      <c r="R123" s="220">
        <f>Q123*H123</f>
        <v>0</v>
      </c>
      <c r="S123" s="220">
        <v>0</v>
      </c>
      <c r="T123" s="221">
        <f>S123*H123</f>
        <v>0</v>
      </c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R123" s="222" t="s">
        <v>204</v>
      </c>
      <c r="AT123" s="222" t="s">
        <v>188</v>
      </c>
      <c r="AU123" s="222" t="s">
        <v>88</v>
      </c>
      <c r="AY123" s="16" t="s">
        <v>187</v>
      </c>
      <c r="BE123" s="223">
        <f>IF(N123="základní",J123,0)</f>
        <v>58800</v>
      </c>
      <c r="BF123" s="223">
        <f>IF(N123="snížená",J123,0)</f>
        <v>0</v>
      </c>
      <c r="BG123" s="223">
        <f>IF(N123="zákl. přenesená",J123,0)</f>
        <v>0</v>
      </c>
      <c r="BH123" s="223">
        <f>IF(N123="sníž. přenesená",J123,0)</f>
        <v>0</v>
      </c>
      <c r="BI123" s="223">
        <f>IF(N123="nulová",J123,0)</f>
        <v>0</v>
      </c>
      <c r="BJ123" s="16" t="s">
        <v>86</v>
      </c>
      <c r="BK123" s="223">
        <f>ROUND(I123*H123,2)</f>
        <v>58800</v>
      </c>
      <c r="BL123" s="16" t="s">
        <v>204</v>
      </c>
      <c r="BM123" s="222" t="s">
        <v>2254</v>
      </c>
    </row>
    <row r="124" s="11" customFormat="1" ht="25.92" customHeight="1">
      <c r="A124" s="11"/>
      <c r="B124" s="198"/>
      <c r="C124" s="199"/>
      <c r="D124" s="200" t="s">
        <v>77</v>
      </c>
      <c r="E124" s="201" t="s">
        <v>1231</v>
      </c>
      <c r="F124" s="201" t="s">
        <v>1232</v>
      </c>
      <c r="G124" s="199"/>
      <c r="H124" s="199"/>
      <c r="I124" s="199"/>
      <c r="J124" s="202">
        <f>BK124</f>
        <v>675911</v>
      </c>
      <c r="K124" s="199"/>
      <c r="L124" s="203"/>
      <c r="M124" s="204"/>
      <c r="N124" s="205"/>
      <c r="O124" s="205"/>
      <c r="P124" s="206">
        <f>P125</f>
        <v>0</v>
      </c>
      <c r="Q124" s="205"/>
      <c r="R124" s="206">
        <f>R125</f>
        <v>0</v>
      </c>
      <c r="S124" s="205"/>
      <c r="T124" s="207">
        <f>T125</f>
        <v>0</v>
      </c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R124" s="208" t="s">
        <v>88</v>
      </c>
      <c r="AT124" s="209" t="s">
        <v>77</v>
      </c>
      <c r="AU124" s="209" t="s">
        <v>78</v>
      </c>
      <c r="AY124" s="208" t="s">
        <v>187</v>
      </c>
      <c r="BK124" s="210">
        <f>BK125</f>
        <v>675911</v>
      </c>
    </row>
    <row r="125" s="11" customFormat="1" ht="22.8" customHeight="1">
      <c r="A125" s="11"/>
      <c r="B125" s="198"/>
      <c r="C125" s="199"/>
      <c r="D125" s="200" t="s">
        <v>77</v>
      </c>
      <c r="E125" s="251" t="s">
        <v>2255</v>
      </c>
      <c r="F125" s="251" t="s">
        <v>2256</v>
      </c>
      <c r="G125" s="199"/>
      <c r="H125" s="199"/>
      <c r="I125" s="199"/>
      <c r="J125" s="252">
        <f>BK125</f>
        <v>675911</v>
      </c>
      <c r="K125" s="199"/>
      <c r="L125" s="203"/>
      <c r="M125" s="204"/>
      <c r="N125" s="205"/>
      <c r="O125" s="205"/>
      <c r="P125" s="206">
        <f>P126</f>
        <v>0</v>
      </c>
      <c r="Q125" s="205"/>
      <c r="R125" s="206">
        <f>R126</f>
        <v>0</v>
      </c>
      <c r="S125" s="205"/>
      <c r="T125" s="207">
        <f>T126</f>
        <v>0</v>
      </c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R125" s="208" t="s">
        <v>88</v>
      </c>
      <c r="AT125" s="209" t="s">
        <v>77</v>
      </c>
      <c r="AU125" s="209" t="s">
        <v>86</v>
      </c>
      <c r="AY125" s="208" t="s">
        <v>187</v>
      </c>
      <c r="BK125" s="210">
        <f>BK126</f>
        <v>675911</v>
      </c>
    </row>
    <row r="126" s="2" customFormat="1" ht="16.5" customHeight="1">
      <c r="A126" s="31"/>
      <c r="B126" s="32"/>
      <c r="C126" s="211" t="s">
        <v>88</v>
      </c>
      <c r="D126" s="211" t="s">
        <v>188</v>
      </c>
      <c r="E126" s="212" t="s">
        <v>2257</v>
      </c>
      <c r="F126" s="213" t="s">
        <v>2258</v>
      </c>
      <c r="G126" s="214" t="s">
        <v>237</v>
      </c>
      <c r="H126" s="215">
        <v>78.140000000000001</v>
      </c>
      <c r="I126" s="216">
        <v>8650</v>
      </c>
      <c r="J126" s="216">
        <f>ROUND(I126*H126,2)</f>
        <v>675911</v>
      </c>
      <c r="K126" s="217"/>
      <c r="L126" s="37"/>
      <c r="M126" s="228" t="s">
        <v>1</v>
      </c>
      <c r="N126" s="229" t="s">
        <v>43</v>
      </c>
      <c r="O126" s="230">
        <v>0</v>
      </c>
      <c r="P126" s="230">
        <f>O126*H126</f>
        <v>0</v>
      </c>
      <c r="Q126" s="230">
        <v>0</v>
      </c>
      <c r="R126" s="230">
        <f>Q126*H126</f>
        <v>0</v>
      </c>
      <c r="S126" s="230">
        <v>0</v>
      </c>
      <c r="T126" s="231">
        <f>S126*H126</f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222" t="s">
        <v>370</v>
      </c>
      <c r="AT126" s="222" t="s">
        <v>188</v>
      </c>
      <c r="AU126" s="222" t="s">
        <v>88</v>
      </c>
      <c r="AY126" s="16" t="s">
        <v>187</v>
      </c>
      <c r="BE126" s="223">
        <f>IF(N126="základní",J126,0)</f>
        <v>675911</v>
      </c>
      <c r="BF126" s="223">
        <f>IF(N126="snížená",J126,0)</f>
        <v>0</v>
      </c>
      <c r="BG126" s="223">
        <f>IF(N126="zákl. přenesená",J126,0)</f>
        <v>0</v>
      </c>
      <c r="BH126" s="223">
        <f>IF(N126="sníž. přenesená",J126,0)</f>
        <v>0</v>
      </c>
      <c r="BI126" s="223">
        <f>IF(N126="nulová",J126,0)</f>
        <v>0</v>
      </c>
      <c r="BJ126" s="16" t="s">
        <v>86</v>
      </c>
      <c r="BK126" s="223">
        <f>ROUND(I126*H126,2)</f>
        <v>675911</v>
      </c>
      <c r="BL126" s="16" t="s">
        <v>370</v>
      </c>
      <c r="BM126" s="222" t="s">
        <v>2259</v>
      </c>
    </row>
    <row r="127" s="2" customFormat="1" ht="6.96" customHeight="1">
      <c r="A127" s="31"/>
      <c r="B127" s="58"/>
      <c r="C127" s="59"/>
      <c r="D127" s="59"/>
      <c r="E127" s="59"/>
      <c r="F127" s="59"/>
      <c r="G127" s="59"/>
      <c r="H127" s="59"/>
      <c r="I127" s="59"/>
      <c r="J127" s="59"/>
      <c r="K127" s="59"/>
      <c r="L127" s="37"/>
      <c r="M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</sheetData>
  <sheetProtection sheet="1" autoFilter="0" formatColumns="0" formatRows="0" objects="1" scenarios="1" spinCount="100000" saltValue="/4j1c9s1zcmAe2+8x1MHkS1BZN7Y9SDxD9Iqu3qS8MvumbeTszBaj31mbP6t3o0BIJTlB0wS1G5wYRCzKAOe2A==" hashValue="l2l2OoSw7Xas3Tuz4L7501LuNYjou8Dll+++aCuqWMN87026c8o4Xyeog8BuFx/AzwDJNbyB5aC9F0su7hyjHg==" algorithmName="SHA-512" password="CC35"/>
  <autoFilter ref="C119:K126"/>
  <mergeCells count="8">
    <mergeCell ref="E7:H7"/>
    <mergeCell ref="E9:H9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21"/>
    </row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156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19"/>
      <c r="AT3" s="16" t="s">
        <v>88</v>
      </c>
    </row>
    <row r="4" hidden="1" s="1" customFormat="1" ht="24.96" customHeight="1">
      <c r="B4" s="19"/>
      <c r="D4" s="140" t="s">
        <v>163</v>
      </c>
      <c r="L4" s="19"/>
      <c r="M4" s="141" t="s">
        <v>10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42" t="s">
        <v>14</v>
      </c>
      <c r="L6" s="19"/>
    </row>
    <row r="7" hidden="1" s="1" customFormat="1" ht="16.5" customHeight="1">
      <c r="B7" s="19"/>
      <c r="E7" s="143" t="str">
        <f>'Rekapitulace stavby'!K6</f>
        <v>Nový objekt tělocvičny, základní školy Roztoky - Žalov</v>
      </c>
      <c r="F7" s="142"/>
      <c r="G7" s="142"/>
      <c r="H7" s="142"/>
      <c r="L7" s="19"/>
    </row>
    <row r="8" hidden="1" s="2" customFormat="1" ht="12" customHeight="1">
      <c r="A8" s="31"/>
      <c r="B8" s="37"/>
      <c r="C8" s="31"/>
      <c r="D8" s="142" t="s">
        <v>164</v>
      </c>
      <c r="E8" s="31"/>
      <c r="F8" s="31"/>
      <c r="G8" s="31"/>
      <c r="H8" s="31"/>
      <c r="I8" s="31"/>
      <c r="J8" s="31"/>
      <c r="K8" s="31"/>
      <c r="L8" s="55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hidden="1" s="2" customFormat="1" ht="16.5" customHeight="1">
      <c r="A9" s="31"/>
      <c r="B9" s="37"/>
      <c r="C9" s="31"/>
      <c r="D9" s="31"/>
      <c r="E9" s="144" t="s">
        <v>2260</v>
      </c>
      <c r="F9" s="31"/>
      <c r="G9" s="31"/>
      <c r="H9" s="31"/>
      <c r="I9" s="31"/>
      <c r="J9" s="31"/>
      <c r="K9" s="31"/>
      <c r="L9" s="55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hidden="1" s="2" customFormat="1">
      <c r="A10" s="31"/>
      <c r="B10" s="37"/>
      <c r="C10" s="31"/>
      <c r="D10" s="31"/>
      <c r="E10" s="31"/>
      <c r="F10" s="31"/>
      <c r="G10" s="31"/>
      <c r="H10" s="31"/>
      <c r="I10" s="31"/>
      <c r="J10" s="31"/>
      <c r="K10" s="31"/>
      <c r="L10" s="55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hidden="1" s="2" customFormat="1" ht="12" customHeight="1">
      <c r="A11" s="31"/>
      <c r="B11" s="37"/>
      <c r="C11" s="31"/>
      <c r="D11" s="142" t="s">
        <v>16</v>
      </c>
      <c r="E11" s="31"/>
      <c r="F11" s="133" t="s">
        <v>1</v>
      </c>
      <c r="G11" s="31"/>
      <c r="H11" s="31"/>
      <c r="I11" s="142" t="s">
        <v>17</v>
      </c>
      <c r="J11" s="133" t="s">
        <v>1</v>
      </c>
      <c r="K11" s="31"/>
      <c r="L11" s="55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hidden="1" s="2" customFormat="1" ht="12" customHeight="1">
      <c r="A12" s="31"/>
      <c r="B12" s="37"/>
      <c r="C12" s="31"/>
      <c r="D12" s="142" t="s">
        <v>18</v>
      </c>
      <c r="E12" s="31"/>
      <c r="F12" s="133" t="s">
        <v>19</v>
      </c>
      <c r="G12" s="31"/>
      <c r="H12" s="31"/>
      <c r="I12" s="142" t="s">
        <v>20</v>
      </c>
      <c r="J12" s="145" t="str">
        <f>'Rekapitulace stavby'!AN8</f>
        <v>26. 3. 2021</v>
      </c>
      <c r="K12" s="31"/>
      <c r="L12" s="55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hidden="1" s="2" customFormat="1" ht="10.8" customHeight="1">
      <c r="A13" s="31"/>
      <c r="B13" s="37"/>
      <c r="C13" s="31"/>
      <c r="D13" s="31"/>
      <c r="E13" s="31"/>
      <c r="F13" s="31"/>
      <c r="G13" s="31"/>
      <c r="H13" s="31"/>
      <c r="I13" s="31"/>
      <c r="J13" s="31"/>
      <c r="K13" s="31"/>
      <c r="L13" s="55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hidden="1" s="2" customFormat="1" ht="12" customHeight="1">
      <c r="A14" s="31"/>
      <c r="B14" s="37"/>
      <c r="C14" s="31"/>
      <c r="D14" s="142" t="s">
        <v>22</v>
      </c>
      <c r="E14" s="31"/>
      <c r="F14" s="31"/>
      <c r="G14" s="31"/>
      <c r="H14" s="31"/>
      <c r="I14" s="142" t="s">
        <v>23</v>
      </c>
      <c r="J14" s="133" t="s">
        <v>24</v>
      </c>
      <c r="K14" s="31"/>
      <c r="L14" s="55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hidden="1" s="2" customFormat="1" ht="18" customHeight="1">
      <c r="A15" s="31"/>
      <c r="B15" s="37"/>
      <c r="C15" s="31"/>
      <c r="D15" s="31"/>
      <c r="E15" s="133" t="s">
        <v>25</v>
      </c>
      <c r="F15" s="31"/>
      <c r="G15" s="31"/>
      <c r="H15" s="31"/>
      <c r="I15" s="142" t="s">
        <v>26</v>
      </c>
      <c r="J15" s="133" t="s">
        <v>1</v>
      </c>
      <c r="K15" s="31"/>
      <c r="L15" s="55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hidden="1" s="2" customFormat="1" ht="6.96" customHeight="1">
      <c r="A16" s="31"/>
      <c r="B16" s="37"/>
      <c r="C16" s="31"/>
      <c r="D16" s="31"/>
      <c r="E16" s="31"/>
      <c r="F16" s="31"/>
      <c r="G16" s="31"/>
      <c r="H16" s="31"/>
      <c r="I16" s="31"/>
      <c r="J16" s="31"/>
      <c r="K16" s="31"/>
      <c r="L16" s="55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hidden="1" s="2" customFormat="1" ht="12" customHeight="1">
      <c r="A17" s="31"/>
      <c r="B17" s="37"/>
      <c r="C17" s="31"/>
      <c r="D17" s="142" t="s">
        <v>27</v>
      </c>
      <c r="E17" s="31"/>
      <c r="F17" s="31"/>
      <c r="G17" s="31"/>
      <c r="H17" s="31"/>
      <c r="I17" s="142" t="s">
        <v>23</v>
      </c>
      <c r="J17" s="133" t="s">
        <v>1</v>
      </c>
      <c r="K17" s="31"/>
      <c r="L17" s="55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hidden="1" s="2" customFormat="1" ht="18" customHeight="1">
      <c r="A18" s="31"/>
      <c r="B18" s="37"/>
      <c r="C18" s="31"/>
      <c r="D18" s="31"/>
      <c r="E18" s="133" t="s">
        <v>28</v>
      </c>
      <c r="F18" s="31"/>
      <c r="G18" s="31"/>
      <c r="H18" s="31"/>
      <c r="I18" s="142" t="s">
        <v>26</v>
      </c>
      <c r="J18" s="133" t="s">
        <v>1</v>
      </c>
      <c r="K18" s="31"/>
      <c r="L18" s="55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hidden="1" s="2" customFormat="1" ht="6.96" customHeight="1">
      <c r="A19" s="31"/>
      <c r="B19" s="37"/>
      <c r="C19" s="31"/>
      <c r="D19" s="31"/>
      <c r="E19" s="31"/>
      <c r="F19" s="31"/>
      <c r="G19" s="31"/>
      <c r="H19" s="31"/>
      <c r="I19" s="31"/>
      <c r="J19" s="31"/>
      <c r="K19" s="31"/>
      <c r="L19" s="55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hidden="1" s="2" customFormat="1" ht="12" customHeight="1">
      <c r="A20" s="31"/>
      <c r="B20" s="37"/>
      <c r="C20" s="31"/>
      <c r="D20" s="142" t="s">
        <v>29</v>
      </c>
      <c r="E20" s="31"/>
      <c r="F20" s="31"/>
      <c r="G20" s="31"/>
      <c r="H20" s="31"/>
      <c r="I20" s="142" t="s">
        <v>23</v>
      </c>
      <c r="J20" s="133" t="s">
        <v>30</v>
      </c>
      <c r="K20" s="31"/>
      <c r="L20" s="55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hidden="1" s="2" customFormat="1" ht="18" customHeight="1">
      <c r="A21" s="31"/>
      <c r="B21" s="37"/>
      <c r="C21" s="31"/>
      <c r="D21" s="31"/>
      <c r="E21" s="133" t="s">
        <v>31</v>
      </c>
      <c r="F21" s="31"/>
      <c r="G21" s="31"/>
      <c r="H21" s="31"/>
      <c r="I21" s="142" t="s">
        <v>26</v>
      </c>
      <c r="J21" s="133" t="s">
        <v>1</v>
      </c>
      <c r="K21" s="31"/>
      <c r="L21" s="55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hidden="1" s="2" customFormat="1" ht="6.96" customHeight="1">
      <c r="A22" s="31"/>
      <c r="B22" s="37"/>
      <c r="C22" s="31"/>
      <c r="D22" s="31"/>
      <c r="E22" s="31"/>
      <c r="F22" s="31"/>
      <c r="G22" s="31"/>
      <c r="H22" s="31"/>
      <c r="I22" s="31"/>
      <c r="J22" s="31"/>
      <c r="K22" s="31"/>
      <c r="L22" s="55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hidden="1" s="2" customFormat="1" ht="12" customHeight="1">
      <c r="A23" s="31"/>
      <c r="B23" s="37"/>
      <c r="C23" s="31"/>
      <c r="D23" s="142" t="s">
        <v>33</v>
      </c>
      <c r="E23" s="31"/>
      <c r="F23" s="31"/>
      <c r="G23" s="31"/>
      <c r="H23" s="31"/>
      <c r="I23" s="142" t="s">
        <v>23</v>
      </c>
      <c r="J23" s="133" t="s">
        <v>34</v>
      </c>
      <c r="K23" s="31"/>
      <c r="L23" s="55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hidden="1" s="2" customFormat="1" ht="18" customHeight="1">
      <c r="A24" s="31"/>
      <c r="B24" s="37"/>
      <c r="C24" s="31"/>
      <c r="D24" s="31"/>
      <c r="E24" s="133" t="s">
        <v>35</v>
      </c>
      <c r="F24" s="31"/>
      <c r="G24" s="31"/>
      <c r="H24" s="31"/>
      <c r="I24" s="142" t="s">
        <v>26</v>
      </c>
      <c r="J24" s="133" t="s">
        <v>1</v>
      </c>
      <c r="K24" s="31"/>
      <c r="L24" s="55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hidden="1" s="2" customFormat="1" ht="6.96" customHeight="1">
      <c r="A25" s="31"/>
      <c r="B25" s="37"/>
      <c r="C25" s="31"/>
      <c r="D25" s="31"/>
      <c r="E25" s="31"/>
      <c r="F25" s="31"/>
      <c r="G25" s="31"/>
      <c r="H25" s="31"/>
      <c r="I25" s="31"/>
      <c r="J25" s="31"/>
      <c r="K25" s="31"/>
      <c r="L25" s="55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hidden="1" s="2" customFormat="1" ht="12" customHeight="1">
      <c r="A26" s="31"/>
      <c r="B26" s="37"/>
      <c r="C26" s="31"/>
      <c r="D26" s="142" t="s">
        <v>36</v>
      </c>
      <c r="E26" s="31"/>
      <c r="F26" s="31"/>
      <c r="G26" s="31"/>
      <c r="H26" s="31"/>
      <c r="I26" s="31"/>
      <c r="J26" s="31"/>
      <c r="K26" s="31"/>
      <c r="L26" s="55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hidden="1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hidden="1" s="2" customFormat="1" ht="6.96" customHeight="1">
      <c r="A28" s="31"/>
      <c r="B28" s="37"/>
      <c r="C28" s="31"/>
      <c r="D28" s="31"/>
      <c r="E28" s="31"/>
      <c r="F28" s="31"/>
      <c r="G28" s="31"/>
      <c r="H28" s="31"/>
      <c r="I28" s="31"/>
      <c r="J28" s="31"/>
      <c r="K28" s="31"/>
      <c r="L28" s="55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hidden="1" s="2" customFormat="1" ht="6.96" customHeight="1">
      <c r="A29" s="31"/>
      <c r="B29" s="37"/>
      <c r="C29" s="31"/>
      <c r="D29" s="150"/>
      <c r="E29" s="150"/>
      <c r="F29" s="150"/>
      <c r="G29" s="150"/>
      <c r="H29" s="150"/>
      <c r="I29" s="150"/>
      <c r="J29" s="150"/>
      <c r="K29" s="150"/>
      <c r="L29" s="55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hidden="1" s="2" customFormat="1" ht="25.44" customHeight="1">
      <c r="A30" s="31"/>
      <c r="B30" s="37"/>
      <c r="C30" s="31"/>
      <c r="D30" s="151" t="s">
        <v>38</v>
      </c>
      <c r="E30" s="31"/>
      <c r="F30" s="31"/>
      <c r="G30" s="31"/>
      <c r="H30" s="31"/>
      <c r="I30" s="31"/>
      <c r="J30" s="152">
        <f>ROUND(J119, 2)</f>
        <v>450626.28999999998</v>
      </c>
      <c r="K30" s="31"/>
      <c r="L30" s="55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hidden="1" s="2" customFormat="1" ht="6.96" customHeight="1">
      <c r="A31" s="31"/>
      <c r="B31" s="37"/>
      <c r="C31" s="31"/>
      <c r="D31" s="150"/>
      <c r="E31" s="150"/>
      <c r="F31" s="150"/>
      <c r="G31" s="150"/>
      <c r="H31" s="150"/>
      <c r="I31" s="150"/>
      <c r="J31" s="150"/>
      <c r="K31" s="150"/>
      <c r="L31" s="55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hidden="1" s="2" customFormat="1" ht="14.4" customHeight="1">
      <c r="A32" s="31"/>
      <c r="B32" s="37"/>
      <c r="C32" s="31"/>
      <c r="D32" s="31"/>
      <c r="E32" s="31"/>
      <c r="F32" s="153" t="s">
        <v>40</v>
      </c>
      <c r="G32" s="31"/>
      <c r="H32" s="31"/>
      <c r="I32" s="153" t="s">
        <v>39</v>
      </c>
      <c r="J32" s="153" t="s">
        <v>41</v>
      </c>
      <c r="K32" s="31"/>
      <c r="L32" s="55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hidden="1" s="2" customFormat="1" ht="14.4" customHeight="1">
      <c r="A33" s="31"/>
      <c r="B33" s="37"/>
      <c r="C33" s="31"/>
      <c r="D33" s="154" t="s">
        <v>42</v>
      </c>
      <c r="E33" s="142" t="s">
        <v>43</v>
      </c>
      <c r="F33" s="155">
        <f>ROUND((SUM(BE119:BE172)),  2)</f>
        <v>450626.28999999998</v>
      </c>
      <c r="G33" s="31"/>
      <c r="H33" s="31"/>
      <c r="I33" s="156">
        <v>0.20999999999999999</v>
      </c>
      <c r="J33" s="155">
        <f>ROUND(((SUM(BE119:BE172))*I33),  2)</f>
        <v>94631.520000000004</v>
      </c>
      <c r="K33" s="31"/>
      <c r="L33" s="55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hidden="1" s="2" customFormat="1" ht="14.4" customHeight="1">
      <c r="A34" s="31"/>
      <c r="B34" s="37"/>
      <c r="C34" s="31"/>
      <c r="D34" s="31"/>
      <c r="E34" s="142" t="s">
        <v>44</v>
      </c>
      <c r="F34" s="155">
        <f>ROUND((SUM(BF119:BF172)),  2)</f>
        <v>0</v>
      </c>
      <c r="G34" s="31"/>
      <c r="H34" s="31"/>
      <c r="I34" s="156">
        <v>0.14999999999999999</v>
      </c>
      <c r="J34" s="155">
        <f>ROUND(((SUM(BF119:BF172))*I34),  2)</f>
        <v>0</v>
      </c>
      <c r="K34" s="31"/>
      <c r="L34" s="55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hidden="1" s="2" customFormat="1" ht="14.4" customHeight="1">
      <c r="A35" s="31"/>
      <c r="B35" s="37"/>
      <c r="C35" s="31"/>
      <c r="D35" s="31"/>
      <c r="E35" s="142" t="s">
        <v>45</v>
      </c>
      <c r="F35" s="155">
        <f>ROUND((SUM(BG119:BG172)),  2)</f>
        <v>0</v>
      </c>
      <c r="G35" s="31"/>
      <c r="H35" s="31"/>
      <c r="I35" s="156">
        <v>0.20999999999999999</v>
      </c>
      <c r="J35" s="155">
        <f>0</f>
        <v>0</v>
      </c>
      <c r="K35" s="31"/>
      <c r="L35" s="55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hidden="1" s="2" customFormat="1" ht="14.4" customHeight="1">
      <c r="A36" s="31"/>
      <c r="B36" s="37"/>
      <c r="C36" s="31"/>
      <c r="D36" s="31"/>
      <c r="E36" s="142" t="s">
        <v>46</v>
      </c>
      <c r="F36" s="155">
        <f>ROUND((SUM(BH119:BH172)),  2)</f>
        <v>0</v>
      </c>
      <c r="G36" s="31"/>
      <c r="H36" s="31"/>
      <c r="I36" s="156">
        <v>0.14999999999999999</v>
      </c>
      <c r="J36" s="155">
        <f>0</f>
        <v>0</v>
      </c>
      <c r="K36" s="31"/>
      <c r="L36" s="55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hidden="1" s="2" customFormat="1" ht="14.4" customHeight="1">
      <c r="A37" s="31"/>
      <c r="B37" s="37"/>
      <c r="C37" s="31"/>
      <c r="D37" s="31"/>
      <c r="E37" s="142" t="s">
        <v>47</v>
      </c>
      <c r="F37" s="155">
        <f>ROUND((SUM(BI119:BI172)),  2)</f>
        <v>0</v>
      </c>
      <c r="G37" s="31"/>
      <c r="H37" s="31"/>
      <c r="I37" s="156">
        <v>0</v>
      </c>
      <c r="J37" s="155">
        <f>0</f>
        <v>0</v>
      </c>
      <c r="K37" s="31"/>
      <c r="L37" s="55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hidden="1" s="2" customFormat="1" ht="6.96" customHeight="1">
      <c r="A38" s="31"/>
      <c r="B38" s="37"/>
      <c r="C38" s="31"/>
      <c r="D38" s="31"/>
      <c r="E38" s="31"/>
      <c r="F38" s="31"/>
      <c r="G38" s="31"/>
      <c r="H38" s="31"/>
      <c r="I38" s="31"/>
      <c r="J38" s="31"/>
      <c r="K38" s="31"/>
      <c r="L38" s="55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hidden="1" s="2" customFormat="1" ht="25.44" customHeight="1">
      <c r="A39" s="31"/>
      <c r="B39" s="37"/>
      <c r="C39" s="157"/>
      <c r="D39" s="158" t="s">
        <v>48</v>
      </c>
      <c r="E39" s="159"/>
      <c r="F39" s="159"/>
      <c r="G39" s="160" t="s">
        <v>49</v>
      </c>
      <c r="H39" s="161" t="s">
        <v>50</v>
      </c>
      <c r="I39" s="159"/>
      <c r="J39" s="162">
        <f>SUM(J30:J37)</f>
        <v>545257.80999999994</v>
      </c>
      <c r="K39" s="163"/>
      <c r="L39" s="55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hidden="1" s="2" customFormat="1" ht="14.4" customHeight="1">
      <c r="A40" s="31"/>
      <c r="B40" s="37"/>
      <c r="C40" s="31"/>
      <c r="D40" s="31"/>
      <c r="E40" s="31"/>
      <c r="F40" s="31"/>
      <c r="G40" s="31"/>
      <c r="H40" s="31"/>
      <c r="I40" s="31"/>
      <c r="J40" s="31"/>
      <c r="K40" s="31"/>
      <c r="L40" s="55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hidden="1" s="1" customFormat="1" ht="14.4" customHeight="1">
      <c r="B41" s="19"/>
      <c r="L41" s="19"/>
    </row>
    <row r="42" hidden="1" s="1" customFormat="1" ht="14.4" customHeight="1">
      <c r="B42" s="19"/>
      <c r="L42" s="19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55"/>
      <c r="D50" s="164" t="s">
        <v>51</v>
      </c>
      <c r="E50" s="165"/>
      <c r="F50" s="165"/>
      <c r="G50" s="164" t="s">
        <v>52</v>
      </c>
      <c r="H50" s="165"/>
      <c r="I50" s="165"/>
      <c r="J50" s="165"/>
      <c r="K50" s="165"/>
      <c r="L50" s="55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1"/>
      <c r="B61" s="37"/>
      <c r="C61" s="31"/>
      <c r="D61" s="166" t="s">
        <v>53</v>
      </c>
      <c r="E61" s="167"/>
      <c r="F61" s="168" t="s">
        <v>54</v>
      </c>
      <c r="G61" s="166" t="s">
        <v>53</v>
      </c>
      <c r="H61" s="167"/>
      <c r="I61" s="167"/>
      <c r="J61" s="169" t="s">
        <v>54</v>
      </c>
      <c r="K61" s="167"/>
      <c r="L61" s="55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1"/>
      <c r="B65" s="37"/>
      <c r="C65" s="31"/>
      <c r="D65" s="164" t="s">
        <v>55</v>
      </c>
      <c r="E65" s="170"/>
      <c r="F65" s="170"/>
      <c r="G65" s="164" t="s">
        <v>56</v>
      </c>
      <c r="H65" s="170"/>
      <c r="I65" s="170"/>
      <c r="J65" s="170"/>
      <c r="K65" s="170"/>
      <c r="L65" s="55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1"/>
      <c r="B76" s="37"/>
      <c r="C76" s="31"/>
      <c r="D76" s="166" t="s">
        <v>53</v>
      </c>
      <c r="E76" s="167"/>
      <c r="F76" s="168" t="s">
        <v>54</v>
      </c>
      <c r="G76" s="166" t="s">
        <v>53</v>
      </c>
      <c r="H76" s="167"/>
      <c r="I76" s="167"/>
      <c r="J76" s="169" t="s">
        <v>54</v>
      </c>
      <c r="K76" s="167"/>
      <c r="L76" s="55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hidden="1" s="2" customFormat="1" ht="14.4" customHeight="1">
      <c r="A77" s="31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55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78" hidden="1"/>
    <row r="79" hidden="1"/>
    <row r="80" hidden="1"/>
    <row r="81" s="2" customFormat="1" ht="6.96" customHeight="1">
      <c r="A81" s="31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55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="2" customFormat="1" ht="24.96" customHeight="1">
      <c r="A82" s="31"/>
      <c r="B82" s="32"/>
      <c r="C82" s="22" t="s">
        <v>166</v>
      </c>
      <c r="D82" s="33"/>
      <c r="E82" s="33"/>
      <c r="F82" s="33"/>
      <c r="G82" s="33"/>
      <c r="H82" s="33"/>
      <c r="I82" s="33"/>
      <c r="J82" s="33"/>
      <c r="K82" s="33"/>
      <c r="L82" s="55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="2" customFormat="1" ht="6.96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5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="2" customFormat="1" ht="12" customHeight="1">
      <c r="A84" s="31"/>
      <c r="B84" s="32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55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="2" customFormat="1" ht="16.5" customHeight="1">
      <c r="A85" s="31"/>
      <c r="B85" s="32"/>
      <c r="C85" s="33"/>
      <c r="D85" s="33"/>
      <c r="E85" s="175" t="str">
        <f>E7</f>
        <v>Nový objekt tělocvičny, základní školy Roztoky - Žalov</v>
      </c>
      <c r="F85" s="28"/>
      <c r="G85" s="28"/>
      <c r="H85" s="28"/>
      <c r="I85" s="33"/>
      <c r="J85" s="33"/>
      <c r="K85" s="33"/>
      <c r="L85" s="55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="2" customFormat="1" ht="12" customHeight="1">
      <c r="A86" s="31"/>
      <c r="B86" s="32"/>
      <c r="C86" s="28" t="s">
        <v>164</v>
      </c>
      <c r="D86" s="33"/>
      <c r="E86" s="33"/>
      <c r="F86" s="33"/>
      <c r="G86" s="33"/>
      <c r="H86" s="33"/>
      <c r="I86" s="33"/>
      <c r="J86" s="33"/>
      <c r="K86" s="33"/>
      <c r="L86" s="55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="2" customFormat="1" ht="16.5" customHeight="1">
      <c r="A87" s="31"/>
      <c r="B87" s="32"/>
      <c r="C87" s="33"/>
      <c r="D87" s="33"/>
      <c r="E87" s="68" t="str">
        <f>E9</f>
        <v>D.1.7 - Sadové úpravy</v>
      </c>
      <c r="F87" s="33"/>
      <c r="G87" s="33"/>
      <c r="H87" s="33"/>
      <c r="I87" s="33"/>
      <c r="J87" s="33"/>
      <c r="K87" s="33"/>
      <c r="L87" s="55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="2" customFormat="1" ht="6.96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55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="2" customFormat="1" ht="12" customHeight="1">
      <c r="A89" s="31"/>
      <c r="B89" s="32"/>
      <c r="C89" s="28" t="s">
        <v>18</v>
      </c>
      <c r="D89" s="33"/>
      <c r="E89" s="33"/>
      <c r="F89" s="25" t="str">
        <f>F12</f>
        <v>parc.č. 2990/9, 2994/2, k.ú. Žalov</v>
      </c>
      <c r="G89" s="33"/>
      <c r="H89" s="33"/>
      <c r="I89" s="28" t="s">
        <v>20</v>
      </c>
      <c r="J89" s="71" t="str">
        <f>IF(J12="","",J12)</f>
        <v>26. 3. 2021</v>
      </c>
      <c r="K89" s="33"/>
      <c r="L89" s="55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="2" customFormat="1" ht="6.96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55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="2" customFormat="1" ht="40.05" customHeight="1">
      <c r="A91" s="31"/>
      <c r="B91" s="32"/>
      <c r="C91" s="28" t="s">
        <v>22</v>
      </c>
      <c r="D91" s="33"/>
      <c r="E91" s="33"/>
      <c r="F91" s="25" t="str">
        <f>E15</f>
        <v>Město Roztoky, nám. 5 května 2, Roztoky</v>
      </c>
      <c r="G91" s="33"/>
      <c r="H91" s="33"/>
      <c r="I91" s="28" t="s">
        <v>29</v>
      </c>
      <c r="J91" s="29" t="str">
        <f>E21</f>
        <v>B.B.D. s.r.o., Rokycanova 30, 130 00, Praha 3</v>
      </c>
      <c r="K91" s="33"/>
      <c r="L91" s="55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="2" customFormat="1" ht="40.05" customHeight="1">
      <c r="A92" s="31"/>
      <c r="B92" s="32"/>
      <c r="C92" s="28" t="s">
        <v>27</v>
      </c>
      <c r="D92" s="33"/>
      <c r="E92" s="33"/>
      <c r="F92" s="25" t="str">
        <f>IF(E18="","",E18)</f>
        <v>bude vybrán</v>
      </c>
      <c r="G92" s="33"/>
      <c r="H92" s="33"/>
      <c r="I92" s="28" t="s">
        <v>33</v>
      </c>
      <c r="J92" s="29" t="str">
        <f>E24</f>
        <v>NASTA GROUP s.r.o., Za Sokolovnou 92, Zdiby</v>
      </c>
      <c r="K92" s="33"/>
      <c r="L92" s="55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="2" customFormat="1" ht="10.32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55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="2" customFormat="1" ht="29.28" customHeight="1">
      <c r="A94" s="31"/>
      <c r="B94" s="32"/>
      <c r="C94" s="176" t="s">
        <v>167</v>
      </c>
      <c r="D94" s="177"/>
      <c r="E94" s="177"/>
      <c r="F94" s="177"/>
      <c r="G94" s="177"/>
      <c r="H94" s="177"/>
      <c r="I94" s="177"/>
      <c r="J94" s="178" t="s">
        <v>168</v>
      </c>
      <c r="K94" s="177"/>
      <c r="L94" s="55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="2" customFormat="1" ht="10.32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55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="2" customFormat="1" ht="22.8" customHeight="1">
      <c r="A96" s="31"/>
      <c r="B96" s="32"/>
      <c r="C96" s="179" t="s">
        <v>169</v>
      </c>
      <c r="D96" s="33"/>
      <c r="E96" s="33"/>
      <c r="F96" s="33"/>
      <c r="G96" s="33"/>
      <c r="H96" s="33"/>
      <c r="I96" s="33"/>
      <c r="J96" s="102">
        <f>J119</f>
        <v>450626.29000000004</v>
      </c>
      <c r="K96" s="33"/>
      <c r="L96" s="55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170</v>
      </c>
    </row>
    <row r="97" s="9" customFormat="1" ht="24.96" customHeight="1">
      <c r="A97" s="9"/>
      <c r="B97" s="180"/>
      <c r="C97" s="181"/>
      <c r="D97" s="182" t="s">
        <v>2261</v>
      </c>
      <c r="E97" s="183"/>
      <c r="F97" s="183"/>
      <c r="G97" s="183"/>
      <c r="H97" s="183"/>
      <c r="I97" s="183"/>
      <c r="J97" s="184">
        <f>J120</f>
        <v>450626.29000000004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3" customFormat="1" ht="19.92" customHeight="1">
      <c r="A98" s="13"/>
      <c r="B98" s="246"/>
      <c r="C98" s="125"/>
      <c r="D98" s="247" t="s">
        <v>2262</v>
      </c>
      <c r="E98" s="248"/>
      <c r="F98" s="248"/>
      <c r="G98" s="248"/>
      <c r="H98" s="248"/>
      <c r="I98" s="248"/>
      <c r="J98" s="249">
        <f>J121</f>
        <v>336245.39000000001</v>
      </c>
      <c r="K98" s="125"/>
      <c r="L98" s="250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</row>
    <row r="99" s="13" customFormat="1" ht="19.92" customHeight="1">
      <c r="A99" s="13"/>
      <c r="B99" s="246"/>
      <c r="C99" s="125"/>
      <c r="D99" s="247" t="s">
        <v>2263</v>
      </c>
      <c r="E99" s="248"/>
      <c r="F99" s="248"/>
      <c r="G99" s="248"/>
      <c r="H99" s="248"/>
      <c r="I99" s="248"/>
      <c r="J99" s="249">
        <f>J146</f>
        <v>114380.89999999999</v>
      </c>
      <c r="K99" s="125"/>
      <c r="L99" s="250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</row>
    <row r="100" s="2" customFormat="1" ht="21.84" customHeight="1">
      <c r="A100" s="31"/>
      <c r="B100" s="32"/>
      <c r="C100" s="33"/>
      <c r="D100" s="33"/>
      <c r="E100" s="33"/>
      <c r="F100" s="33"/>
      <c r="G100" s="33"/>
      <c r="H100" s="33"/>
      <c r="I100" s="33"/>
      <c r="J100" s="33"/>
      <c r="K100" s="33"/>
      <c r="L100" s="55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</row>
    <row r="101" s="2" customFormat="1" ht="6.96" customHeight="1">
      <c r="A101" s="31"/>
      <c r="B101" s="58"/>
      <c r="C101" s="59"/>
      <c r="D101" s="59"/>
      <c r="E101" s="59"/>
      <c r="F101" s="59"/>
      <c r="G101" s="59"/>
      <c r="H101" s="59"/>
      <c r="I101" s="59"/>
      <c r="J101" s="59"/>
      <c r="K101" s="59"/>
      <c r="L101" s="55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</row>
    <row r="105" s="2" customFormat="1" ht="6.96" customHeight="1">
      <c r="A105" s="31"/>
      <c r="B105" s="60"/>
      <c r="C105" s="61"/>
      <c r="D105" s="61"/>
      <c r="E105" s="61"/>
      <c r="F105" s="61"/>
      <c r="G105" s="61"/>
      <c r="H105" s="61"/>
      <c r="I105" s="61"/>
      <c r="J105" s="61"/>
      <c r="K105" s="61"/>
      <c r="L105" s="55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="2" customFormat="1" ht="24.96" customHeight="1">
      <c r="A106" s="31"/>
      <c r="B106" s="32"/>
      <c r="C106" s="22" t="s">
        <v>172</v>
      </c>
      <c r="D106" s="33"/>
      <c r="E106" s="33"/>
      <c r="F106" s="33"/>
      <c r="G106" s="33"/>
      <c r="H106" s="33"/>
      <c r="I106" s="33"/>
      <c r="J106" s="33"/>
      <c r="K106" s="33"/>
      <c r="L106" s="55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="2" customFormat="1" ht="6.96" customHeight="1">
      <c r="A107" s="31"/>
      <c r="B107" s="32"/>
      <c r="C107" s="33"/>
      <c r="D107" s="33"/>
      <c r="E107" s="33"/>
      <c r="F107" s="33"/>
      <c r="G107" s="33"/>
      <c r="H107" s="33"/>
      <c r="I107" s="33"/>
      <c r="J107" s="33"/>
      <c r="K107" s="33"/>
      <c r="L107" s="55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="2" customFormat="1" ht="12" customHeight="1">
      <c r="A108" s="31"/>
      <c r="B108" s="32"/>
      <c r="C108" s="28" t="s">
        <v>14</v>
      </c>
      <c r="D108" s="33"/>
      <c r="E108" s="33"/>
      <c r="F108" s="33"/>
      <c r="G108" s="33"/>
      <c r="H108" s="33"/>
      <c r="I108" s="33"/>
      <c r="J108" s="33"/>
      <c r="K108" s="33"/>
      <c r="L108" s="55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="2" customFormat="1" ht="16.5" customHeight="1">
      <c r="A109" s="31"/>
      <c r="B109" s="32"/>
      <c r="C109" s="33"/>
      <c r="D109" s="33"/>
      <c r="E109" s="175" t="str">
        <f>E7</f>
        <v>Nový objekt tělocvičny, základní školy Roztoky - Žalov</v>
      </c>
      <c r="F109" s="28"/>
      <c r="G109" s="28"/>
      <c r="H109" s="28"/>
      <c r="I109" s="33"/>
      <c r="J109" s="33"/>
      <c r="K109" s="33"/>
      <c r="L109" s="55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="2" customFormat="1" ht="12" customHeight="1">
      <c r="A110" s="31"/>
      <c r="B110" s="32"/>
      <c r="C110" s="28" t="s">
        <v>164</v>
      </c>
      <c r="D110" s="33"/>
      <c r="E110" s="33"/>
      <c r="F110" s="33"/>
      <c r="G110" s="33"/>
      <c r="H110" s="33"/>
      <c r="I110" s="33"/>
      <c r="J110" s="33"/>
      <c r="K110" s="33"/>
      <c r="L110" s="55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="2" customFormat="1" ht="16.5" customHeight="1">
      <c r="A111" s="31"/>
      <c r="B111" s="32"/>
      <c r="C111" s="33"/>
      <c r="D111" s="33"/>
      <c r="E111" s="68" t="str">
        <f>E9</f>
        <v>D.1.7 - Sadové úpravy</v>
      </c>
      <c r="F111" s="33"/>
      <c r="G111" s="33"/>
      <c r="H111" s="33"/>
      <c r="I111" s="33"/>
      <c r="J111" s="33"/>
      <c r="K111" s="33"/>
      <c r="L111" s="55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="2" customFormat="1" ht="6.96" customHeight="1">
      <c r="A112" s="31"/>
      <c r="B112" s="32"/>
      <c r="C112" s="33"/>
      <c r="D112" s="33"/>
      <c r="E112" s="33"/>
      <c r="F112" s="33"/>
      <c r="G112" s="33"/>
      <c r="H112" s="33"/>
      <c r="I112" s="33"/>
      <c r="J112" s="33"/>
      <c r="K112" s="33"/>
      <c r="L112" s="55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="2" customFormat="1" ht="12" customHeight="1">
      <c r="A113" s="31"/>
      <c r="B113" s="32"/>
      <c r="C113" s="28" t="s">
        <v>18</v>
      </c>
      <c r="D113" s="33"/>
      <c r="E113" s="33"/>
      <c r="F113" s="25" t="str">
        <f>F12</f>
        <v>parc.č. 2990/9, 2994/2, k.ú. Žalov</v>
      </c>
      <c r="G113" s="33"/>
      <c r="H113" s="33"/>
      <c r="I113" s="28" t="s">
        <v>20</v>
      </c>
      <c r="J113" s="71" t="str">
        <f>IF(J12="","",J12)</f>
        <v>26. 3. 2021</v>
      </c>
      <c r="K113" s="33"/>
      <c r="L113" s="55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="2" customFormat="1" ht="6.96" customHeight="1">
      <c r="A114" s="31"/>
      <c r="B114" s="32"/>
      <c r="C114" s="33"/>
      <c r="D114" s="33"/>
      <c r="E114" s="33"/>
      <c r="F114" s="33"/>
      <c r="G114" s="33"/>
      <c r="H114" s="33"/>
      <c r="I114" s="33"/>
      <c r="J114" s="33"/>
      <c r="K114" s="33"/>
      <c r="L114" s="55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="2" customFormat="1" ht="40.05" customHeight="1">
      <c r="A115" s="31"/>
      <c r="B115" s="32"/>
      <c r="C115" s="28" t="s">
        <v>22</v>
      </c>
      <c r="D115" s="33"/>
      <c r="E115" s="33"/>
      <c r="F115" s="25" t="str">
        <f>E15</f>
        <v>Město Roztoky, nám. 5 května 2, Roztoky</v>
      </c>
      <c r="G115" s="33"/>
      <c r="H115" s="33"/>
      <c r="I115" s="28" t="s">
        <v>29</v>
      </c>
      <c r="J115" s="29" t="str">
        <f>E21</f>
        <v>B.B.D. s.r.o., Rokycanova 30, 130 00, Praha 3</v>
      </c>
      <c r="K115" s="33"/>
      <c r="L115" s="55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="2" customFormat="1" ht="40.05" customHeight="1">
      <c r="A116" s="31"/>
      <c r="B116" s="32"/>
      <c r="C116" s="28" t="s">
        <v>27</v>
      </c>
      <c r="D116" s="33"/>
      <c r="E116" s="33"/>
      <c r="F116" s="25" t="str">
        <f>IF(E18="","",E18)</f>
        <v>bude vybrán</v>
      </c>
      <c r="G116" s="33"/>
      <c r="H116" s="33"/>
      <c r="I116" s="28" t="s">
        <v>33</v>
      </c>
      <c r="J116" s="29" t="str">
        <f>E24</f>
        <v>NASTA GROUP s.r.o., Za Sokolovnou 92, Zdiby</v>
      </c>
      <c r="K116" s="33"/>
      <c r="L116" s="55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="2" customFormat="1" ht="10.32" customHeight="1">
      <c r="A117" s="31"/>
      <c r="B117" s="32"/>
      <c r="C117" s="33"/>
      <c r="D117" s="33"/>
      <c r="E117" s="33"/>
      <c r="F117" s="33"/>
      <c r="G117" s="33"/>
      <c r="H117" s="33"/>
      <c r="I117" s="33"/>
      <c r="J117" s="33"/>
      <c r="K117" s="33"/>
      <c r="L117" s="55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="10" customFormat="1" ht="29.28" customHeight="1">
      <c r="A118" s="186"/>
      <c r="B118" s="187"/>
      <c r="C118" s="188" t="s">
        <v>173</v>
      </c>
      <c r="D118" s="189" t="s">
        <v>63</v>
      </c>
      <c r="E118" s="189" t="s">
        <v>59</v>
      </c>
      <c r="F118" s="189" t="s">
        <v>60</v>
      </c>
      <c r="G118" s="189" t="s">
        <v>174</v>
      </c>
      <c r="H118" s="189" t="s">
        <v>175</v>
      </c>
      <c r="I118" s="189" t="s">
        <v>176</v>
      </c>
      <c r="J118" s="190" t="s">
        <v>168</v>
      </c>
      <c r="K118" s="191" t="s">
        <v>177</v>
      </c>
      <c r="L118" s="192"/>
      <c r="M118" s="92" t="s">
        <v>1</v>
      </c>
      <c r="N118" s="93" t="s">
        <v>42</v>
      </c>
      <c r="O118" s="93" t="s">
        <v>178</v>
      </c>
      <c r="P118" s="93" t="s">
        <v>179</v>
      </c>
      <c r="Q118" s="93" t="s">
        <v>180</v>
      </c>
      <c r="R118" s="93" t="s">
        <v>181</v>
      </c>
      <c r="S118" s="93" t="s">
        <v>182</v>
      </c>
      <c r="T118" s="94" t="s">
        <v>183</v>
      </c>
      <c r="U118" s="186"/>
      <c r="V118" s="186"/>
      <c r="W118" s="186"/>
      <c r="X118" s="186"/>
      <c r="Y118" s="186"/>
      <c r="Z118" s="186"/>
      <c r="AA118" s="186"/>
      <c r="AB118" s="186"/>
      <c r="AC118" s="186"/>
      <c r="AD118" s="186"/>
      <c r="AE118" s="186"/>
    </row>
    <row r="119" s="2" customFormat="1" ht="22.8" customHeight="1">
      <c r="A119" s="31"/>
      <c r="B119" s="32"/>
      <c r="C119" s="99" t="s">
        <v>184</v>
      </c>
      <c r="D119" s="33"/>
      <c r="E119" s="33"/>
      <c r="F119" s="33"/>
      <c r="G119" s="33"/>
      <c r="H119" s="33"/>
      <c r="I119" s="33"/>
      <c r="J119" s="193">
        <f>BK119</f>
        <v>450626.29000000004</v>
      </c>
      <c r="K119" s="33"/>
      <c r="L119" s="37"/>
      <c r="M119" s="95"/>
      <c r="N119" s="194"/>
      <c r="O119" s="96"/>
      <c r="P119" s="195">
        <f>P120</f>
        <v>0</v>
      </c>
      <c r="Q119" s="96"/>
      <c r="R119" s="195">
        <f>R120</f>
        <v>0</v>
      </c>
      <c r="S119" s="96"/>
      <c r="T119" s="196">
        <f>T120</f>
        <v>0</v>
      </c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T119" s="16" t="s">
        <v>77</v>
      </c>
      <c r="AU119" s="16" t="s">
        <v>170</v>
      </c>
      <c r="BK119" s="197">
        <f>BK120</f>
        <v>450626.29000000004</v>
      </c>
    </row>
    <row r="120" s="11" customFormat="1" ht="25.92" customHeight="1">
      <c r="A120" s="11"/>
      <c r="B120" s="198"/>
      <c r="C120" s="199"/>
      <c r="D120" s="200" t="s">
        <v>77</v>
      </c>
      <c r="E120" s="201" t="s">
        <v>2264</v>
      </c>
      <c r="F120" s="201" t="s">
        <v>2265</v>
      </c>
      <c r="G120" s="199"/>
      <c r="H120" s="199"/>
      <c r="I120" s="199"/>
      <c r="J120" s="202">
        <f>BK120</f>
        <v>450626.29000000004</v>
      </c>
      <c r="K120" s="199"/>
      <c r="L120" s="203"/>
      <c r="M120" s="204"/>
      <c r="N120" s="205"/>
      <c r="O120" s="205"/>
      <c r="P120" s="206">
        <f>P121+P146</f>
        <v>0</v>
      </c>
      <c r="Q120" s="205"/>
      <c r="R120" s="206">
        <f>R121+R146</f>
        <v>0</v>
      </c>
      <c r="S120" s="205"/>
      <c r="T120" s="207">
        <f>T121+T146</f>
        <v>0</v>
      </c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R120" s="208" t="s">
        <v>86</v>
      </c>
      <c r="AT120" s="209" t="s">
        <v>77</v>
      </c>
      <c r="AU120" s="209" t="s">
        <v>78</v>
      </c>
      <c r="AY120" s="208" t="s">
        <v>187</v>
      </c>
      <c r="BK120" s="210">
        <f>BK121+BK146</f>
        <v>450626.29000000004</v>
      </c>
    </row>
    <row r="121" s="11" customFormat="1" ht="22.8" customHeight="1">
      <c r="A121" s="11"/>
      <c r="B121" s="198"/>
      <c r="C121" s="199"/>
      <c r="D121" s="200" t="s">
        <v>77</v>
      </c>
      <c r="E121" s="251" t="s">
        <v>2266</v>
      </c>
      <c r="F121" s="251" t="s">
        <v>2267</v>
      </c>
      <c r="G121" s="199"/>
      <c r="H121" s="199"/>
      <c r="I121" s="199"/>
      <c r="J121" s="252">
        <f>BK121</f>
        <v>336245.39000000001</v>
      </c>
      <c r="K121" s="199"/>
      <c r="L121" s="203"/>
      <c r="M121" s="204"/>
      <c r="N121" s="205"/>
      <c r="O121" s="205"/>
      <c r="P121" s="206">
        <f>SUM(P122:P145)</f>
        <v>0</v>
      </c>
      <c r="Q121" s="205"/>
      <c r="R121" s="206">
        <f>SUM(R122:R145)</f>
        <v>0</v>
      </c>
      <c r="S121" s="205"/>
      <c r="T121" s="207">
        <f>SUM(T122:T145)</f>
        <v>0</v>
      </c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R121" s="208" t="s">
        <v>86</v>
      </c>
      <c r="AT121" s="209" t="s">
        <v>77</v>
      </c>
      <c r="AU121" s="209" t="s">
        <v>86</v>
      </c>
      <c r="AY121" s="208" t="s">
        <v>187</v>
      </c>
      <c r="BK121" s="210">
        <f>SUM(BK122:BK145)</f>
        <v>336245.39000000001</v>
      </c>
    </row>
    <row r="122" s="2" customFormat="1" ht="16.5" customHeight="1">
      <c r="A122" s="31"/>
      <c r="B122" s="32"/>
      <c r="C122" s="211" t="s">
        <v>86</v>
      </c>
      <c r="D122" s="211" t="s">
        <v>188</v>
      </c>
      <c r="E122" s="212" t="s">
        <v>2268</v>
      </c>
      <c r="F122" s="213" t="s">
        <v>2269</v>
      </c>
      <c r="G122" s="214" t="s">
        <v>220</v>
      </c>
      <c r="H122" s="215">
        <v>84.200000000000003</v>
      </c>
      <c r="I122" s="216">
        <v>262.5</v>
      </c>
      <c r="J122" s="216">
        <f>ROUND(I122*H122,2)</f>
        <v>22102.5</v>
      </c>
      <c r="K122" s="217"/>
      <c r="L122" s="37"/>
      <c r="M122" s="218" t="s">
        <v>1</v>
      </c>
      <c r="N122" s="219" t="s">
        <v>43</v>
      </c>
      <c r="O122" s="220">
        <v>0</v>
      </c>
      <c r="P122" s="220">
        <f>O122*H122</f>
        <v>0</v>
      </c>
      <c r="Q122" s="220">
        <v>0</v>
      </c>
      <c r="R122" s="220">
        <f>Q122*H122</f>
        <v>0</v>
      </c>
      <c r="S122" s="220">
        <v>0</v>
      </c>
      <c r="T122" s="221">
        <f>S122*H122</f>
        <v>0</v>
      </c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R122" s="222" t="s">
        <v>204</v>
      </c>
      <c r="AT122" s="222" t="s">
        <v>188</v>
      </c>
      <c r="AU122" s="222" t="s">
        <v>88</v>
      </c>
      <c r="AY122" s="16" t="s">
        <v>187</v>
      </c>
      <c r="BE122" s="223">
        <f>IF(N122="základní",J122,0)</f>
        <v>22102.5</v>
      </c>
      <c r="BF122" s="223">
        <f>IF(N122="snížená",J122,0)</f>
        <v>0</v>
      </c>
      <c r="BG122" s="223">
        <f>IF(N122="zákl. přenesená",J122,0)</f>
        <v>0</v>
      </c>
      <c r="BH122" s="223">
        <f>IF(N122="sníž. přenesená",J122,0)</f>
        <v>0</v>
      </c>
      <c r="BI122" s="223">
        <f>IF(N122="nulová",J122,0)</f>
        <v>0</v>
      </c>
      <c r="BJ122" s="16" t="s">
        <v>86</v>
      </c>
      <c r="BK122" s="223">
        <f>ROUND(I122*H122,2)</f>
        <v>22102.5</v>
      </c>
      <c r="BL122" s="16" t="s">
        <v>204</v>
      </c>
      <c r="BM122" s="222" t="s">
        <v>88</v>
      </c>
    </row>
    <row r="123" s="2" customFormat="1" ht="16.5" customHeight="1">
      <c r="A123" s="31"/>
      <c r="B123" s="32"/>
      <c r="C123" s="211" t="s">
        <v>88</v>
      </c>
      <c r="D123" s="211" t="s">
        <v>188</v>
      </c>
      <c r="E123" s="212" t="s">
        <v>2270</v>
      </c>
      <c r="F123" s="213" t="s">
        <v>2271</v>
      </c>
      <c r="G123" s="214" t="s">
        <v>220</v>
      </c>
      <c r="H123" s="215">
        <v>84.200000000000003</v>
      </c>
      <c r="I123" s="216">
        <v>264.5</v>
      </c>
      <c r="J123" s="216">
        <f>ROUND(I123*H123,2)</f>
        <v>22270.900000000001</v>
      </c>
      <c r="K123" s="217"/>
      <c r="L123" s="37"/>
      <c r="M123" s="218" t="s">
        <v>1</v>
      </c>
      <c r="N123" s="219" t="s">
        <v>43</v>
      </c>
      <c r="O123" s="220">
        <v>0</v>
      </c>
      <c r="P123" s="220">
        <f>O123*H123</f>
        <v>0</v>
      </c>
      <c r="Q123" s="220">
        <v>0</v>
      </c>
      <c r="R123" s="220">
        <f>Q123*H123</f>
        <v>0</v>
      </c>
      <c r="S123" s="220">
        <v>0</v>
      </c>
      <c r="T123" s="221">
        <f>S123*H123</f>
        <v>0</v>
      </c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R123" s="222" t="s">
        <v>204</v>
      </c>
      <c r="AT123" s="222" t="s">
        <v>188</v>
      </c>
      <c r="AU123" s="222" t="s">
        <v>88</v>
      </c>
      <c r="AY123" s="16" t="s">
        <v>187</v>
      </c>
      <c r="BE123" s="223">
        <f>IF(N123="základní",J123,0)</f>
        <v>22270.900000000001</v>
      </c>
      <c r="BF123" s="223">
        <f>IF(N123="snížená",J123,0)</f>
        <v>0</v>
      </c>
      <c r="BG123" s="223">
        <f>IF(N123="zákl. přenesená",J123,0)</f>
        <v>0</v>
      </c>
      <c r="BH123" s="223">
        <f>IF(N123="sníž. přenesená",J123,0)</f>
        <v>0</v>
      </c>
      <c r="BI123" s="223">
        <f>IF(N123="nulová",J123,0)</f>
        <v>0</v>
      </c>
      <c r="BJ123" s="16" t="s">
        <v>86</v>
      </c>
      <c r="BK123" s="223">
        <f>ROUND(I123*H123,2)</f>
        <v>22270.900000000001</v>
      </c>
      <c r="BL123" s="16" t="s">
        <v>204</v>
      </c>
      <c r="BM123" s="222" t="s">
        <v>204</v>
      </c>
    </row>
    <row r="124" s="2" customFormat="1" ht="16.5" customHeight="1">
      <c r="A124" s="31"/>
      <c r="B124" s="32"/>
      <c r="C124" s="211" t="s">
        <v>199</v>
      </c>
      <c r="D124" s="211" t="s">
        <v>188</v>
      </c>
      <c r="E124" s="212" t="s">
        <v>2272</v>
      </c>
      <c r="F124" s="213" t="s">
        <v>2273</v>
      </c>
      <c r="G124" s="214" t="s">
        <v>216</v>
      </c>
      <c r="H124" s="215">
        <v>421</v>
      </c>
      <c r="I124" s="216">
        <v>154.52000000000001</v>
      </c>
      <c r="J124" s="216">
        <f>ROUND(I124*H124,2)</f>
        <v>65052.919999999998</v>
      </c>
      <c r="K124" s="217"/>
      <c r="L124" s="37"/>
      <c r="M124" s="218" t="s">
        <v>1</v>
      </c>
      <c r="N124" s="219" t="s">
        <v>43</v>
      </c>
      <c r="O124" s="220">
        <v>0</v>
      </c>
      <c r="P124" s="220">
        <f>O124*H124</f>
        <v>0</v>
      </c>
      <c r="Q124" s="220">
        <v>0</v>
      </c>
      <c r="R124" s="220">
        <f>Q124*H124</f>
        <v>0</v>
      </c>
      <c r="S124" s="220">
        <v>0</v>
      </c>
      <c r="T124" s="221">
        <f>S124*H124</f>
        <v>0</v>
      </c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R124" s="222" t="s">
        <v>204</v>
      </c>
      <c r="AT124" s="222" t="s">
        <v>188</v>
      </c>
      <c r="AU124" s="222" t="s">
        <v>88</v>
      </c>
      <c r="AY124" s="16" t="s">
        <v>187</v>
      </c>
      <c r="BE124" s="223">
        <f>IF(N124="základní",J124,0)</f>
        <v>65052.919999999998</v>
      </c>
      <c r="BF124" s="223">
        <f>IF(N124="snížená",J124,0)</f>
        <v>0</v>
      </c>
      <c r="BG124" s="223">
        <f>IF(N124="zákl. přenesená",J124,0)</f>
        <v>0</v>
      </c>
      <c r="BH124" s="223">
        <f>IF(N124="sníž. přenesená",J124,0)</f>
        <v>0</v>
      </c>
      <c r="BI124" s="223">
        <f>IF(N124="nulová",J124,0)</f>
        <v>0</v>
      </c>
      <c r="BJ124" s="16" t="s">
        <v>86</v>
      </c>
      <c r="BK124" s="223">
        <f>ROUND(I124*H124,2)</f>
        <v>65052.919999999998</v>
      </c>
      <c r="BL124" s="16" t="s">
        <v>204</v>
      </c>
      <c r="BM124" s="222" t="s">
        <v>234</v>
      </c>
    </row>
    <row r="125" s="2" customFormat="1" ht="16.5" customHeight="1">
      <c r="A125" s="31"/>
      <c r="B125" s="32"/>
      <c r="C125" s="211" t="s">
        <v>204</v>
      </c>
      <c r="D125" s="211" t="s">
        <v>188</v>
      </c>
      <c r="E125" s="212" t="s">
        <v>2274</v>
      </c>
      <c r="F125" s="213" t="s">
        <v>2275</v>
      </c>
      <c r="G125" s="214" t="s">
        <v>216</v>
      </c>
      <c r="H125" s="215">
        <v>421</v>
      </c>
      <c r="I125" s="216">
        <v>46.289999999999999</v>
      </c>
      <c r="J125" s="216">
        <f>ROUND(I125*H125,2)</f>
        <v>19488.09</v>
      </c>
      <c r="K125" s="217"/>
      <c r="L125" s="37"/>
      <c r="M125" s="218" t="s">
        <v>1</v>
      </c>
      <c r="N125" s="219" t="s">
        <v>43</v>
      </c>
      <c r="O125" s="220">
        <v>0</v>
      </c>
      <c r="P125" s="220">
        <f>O125*H125</f>
        <v>0</v>
      </c>
      <c r="Q125" s="220">
        <v>0</v>
      </c>
      <c r="R125" s="220">
        <f>Q125*H125</f>
        <v>0</v>
      </c>
      <c r="S125" s="220">
        <v>0</v>
      </c>
      <c r="T125" s="221">
        <f>S125*H125</f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222" t="s">
        <v>204</v>
      </c>
      <c r="AT125" s="222" t="s">
        <v>188</v>
      </c>
      <c r="AU125" s="222" t="s">
        <v>88</v>
      </c>
      <c r="AY125" s="16" t="s">
        <v>187</v>
      </c>
      <c r="BE125" s="223">
        <f>IF(N125="základní",J125,0)</f>
        <v>19488.09</v>
      </c>
      <c r="BF125" s="223">
        <f>IF(N125="snížená",J125,0)</f>
        <v>0</v>
      </c>
      <c r="BG125" s="223">
        <f>IF(N125="zákl. přenesená",J125,0)</f>
        <v>0</v>
      </c>
      <c r="BH125" s="223">
        <f>IF(N125="sníž. přenesená",J125,0)</f>
        <v>0</v>
      </c>
      <c r="BI125" s="223">
        <f>IF(N125="nulová",J125,0)</f>
        <v>0</v>
      </c>
      <c r="BJ125" s="16" t="s">
        <v>86</v>
      </c>
      <c r="BK125" s="223">
        <f>ROUND(I125*H125,2)</f>
        <v>19488.09</v>
      </c>
      <c r="BL125" s="16" t="s">
        <v>204</v>
      </c>
      <c r="BM125" s="222" t="s">
        <v>332</v>
      </c>
    </row>
    <row r="126" s="2" customFormat="1" ht="16.5" customHeight="1">
      <c r="A126" s="31"/>
      <c r="B126" s="32"/>
      <c r="C126" s="211" t="s">
        <v>186</v>
      </c>
      <c r="D126" s="211" t="s">
        <v>188</v>
      </c>
      <c r="E126" s="212" t="s">
        <v>2276</v>
      </c>
      <c r="F126" s="213" t="s">
        <v>2277</v>
      </c>
      <c r="G126" s="214" t="s">
        <v>216</v>
      </c>
      <c r="H126" s="215">
        <v>421</v>
      </c>
      <c r="I126" s="216">
        <v>1.2</v>
      </c>
      <c r="J126" s="216">
        <f>ROUND(I126*H126,2)</f>
        <v>505.19999999999999</v>
      </c>
      <c r="K126" s="217"/>
      <c r="L126" s="37"/>
      <c r="M126" s="218" t="s">
        <v>1</v>
      </c>
      <c r="N126" s="219" t="s">
        <v>43</v>
      </c>
      <c r="O126" s="220">
        <v>0</v>
      </c>
      <c r="P126" s="220">
        <f>O126*H126</f>
        <v>0</v>
      </c>
      <c r="Q126" s="220">
        <v>0</v>
      </c>
      <c r="R126" s="220">
        <f>Q126*H126</f>
        <v>0</v>
      </c>
      <c r="S126" s="220">
        <v>0</v>
      </c>
      <c r="T126" s="221">
        <f>S126*H126</f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222" t="s">
        <v>204</v>
      </c>
      <c r="AT126" s="222" t="s">
        <v>188</v>
      </c>
      <c r="AU126" s="222" t="s">
        <v>88</v>
      </c>
      <c r="AY126" s="16" t="s">
        <v>187</v>
      </c>
      <c r="BE126" s="223">
        <f>IF(N126="základní",J126,0)</f>
        <v>505.19999999999999</v>
      </c>
      <c r="BF126" s="223">
        <f>IF(N126="snížená",J126,0)</f>
        <v>0</v>
      </c>
      <c r="BG126" s="223">
        <f>IF(N126="zákl. přenesená",J126,0)</f>
        <v>0</v>
      </c>
      <c r="BH126" s="223">
        <f>IF(N126="sníž. přenesená",J126,0)</f>
        <v>0</v>
      </c>
      <c r="BI126" s="223">
        <f>IF(N126="nulová",J126,0)</f>
        <v>0</v>
      </c>
      <c r="BJ126" s="16" t="s">
        <v>86</v>
      </c>
      <c r="BK126" s="223">
        <f>ROUND(I126*H126,2)</f>
        <v>505.19999999999999</v>
      </c>
      <c r="BL126" s="16" t="s">
        <v>204</v>
      </c>
      <c r="BM126" s="222" t="s">
        <v>341</v>
      </c>
    </row>
    <row r="127" s="2" customFormat="1" ht="16.5" customHeight="1">
      <c r="A127" s="31"/>
      <c r="B127" s="32"/>
      <c r="C127" s="211" t="s">
        <v>234</v>
      </c>
      <c r="D127" s="211" t="s">
        <v>188</v>
      </c>
      <c r="E127" s="212" t="s">
        <v>2278</v>
      </c>
      <c r="F127" s="213" t="s">
        <v>2279</v>
      </c>
      <c r="G127" s="214" t="s">
        <v>216</v>
      </c>
      <c r="H127" s="215">
        <v>421</v>
      </c>
      <c r="I127" s="216">
        <v>5.0099999999999998</v>
      </c>
      <c r="J127" s="216">
        <f>ROUND(I127*H127,2)</f>
        <v>2109.21</v>
      </c>
      <c r="K127" s="217"/>
      <c r="L127" s="37"/>
      <c r="M127" s="218" t="s">
        <v>1</v>
      </c>
      <c r="N127" s="219" t="s">
        <v>43</v>
      </c>
      <c r="O127" s="220">
        <v>0</v>
      </c>
      <c r="P127" s="220">
        <f>O127*H127</f>
        <v>0</v>
      </c>
      <c r="Q127" s="220">
        <v>0</v>
      </c>
      <c r="R127" s="220">
        <f>Q127*H127</f>
        <v>0</v>
      </c>
      <c r="S127" s="220">
        <v>0</v>
      </c>
      <c r="T127" s="221">
        <f>S127*H127</f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222" t="s">
        <v>204</v>
      </c>
      <c r="AT127" s="222" t="s">
        <v>188</v>
      </c>
      <c r="AU127" s="222" t="s">
        <v>88</v>
      </c>
      <c r="AY127" s="16" t="s">
        <v>187</v>
      </c>
      <c r="BE127" s="223">
        <f>IF(N127="základní",J127,0)</f>
        <v>2109.21</v>
      </c>
      <c r="BF127" s="223">
        <f>IF(N127="snížená",J127,0)</f>
        <v>0</v>
      </c>
      <c r="BG127" s="223">
        <f>IF(N127="zákl. přenesená",J127,0)</f>
        <v>0</v>
      </c>
      <c r="BH127" s="223">
        <f>IF(N127="sníž. přenesená",J127,0)</f>
        <v>0</v>
      </c>
      <c r="BI127" s="223">
        <f>IF(N127="nulová",J127,0)</f>
        <v>0</v>
      </c>
      <c r="BJ127" s="16" t="s">
        <v>86</v>
      </c>
      <c r="BK127" s="223">
        <f>ROUND(I127*H127,2)</f>
        <v>2109.21</v>
      </c>
      <c r="BL127" s="16" t="s">
        <v>204</v>
      </c>
      <c r="BM127" s="222" t="s">
        <v>354</v>
      </c>
    </row>
    <row r="128" s="2" customFormat="1" ht="16.5" customHeight="1">
      <c r="A128" s="31"/>
      <c r="B128" s="32"/>
      <c r="C128" s="211" t="s">
        <v>262</v>
      </c>
      <c r="D128" s="211" t="s">
        <v>188</v>
      </c>
      <c r="E128" s="212" t="s">
        <v>2280</v>
      </c>
      <c r="F128" s="213" t="s">
        <v>2281</v>
      </c>
      <c r="G128" s="214" t="s">
        <v>224</v>
      </c>
      <c r="H128" s="215">
        <v>0.025000000000000001</v>
      </c>
      <c r="I128" s="216">
        <v>7880</v>
      </c>
      <c r="J128" s="216">
        <f>ROUND(I128*H128,2)</f>
        <v>197</v>
      </c>
      <c r="K128" s="217"/>
      <c r="L128" s="37"/>
      <c r="M128" s="218" t="s">
        <v>1</v>
      </c>
      <c r="N128" s="219" t="s">
        <v>43</v>
      </c>
      <c r="O128" s="220">
        <v>0</v>
      </c>
      <c r="P128" s="220">
        <f>O128*H128</f>
        <v>0</v>
      </c>
      <c r="Q128" s="220">
        <v>0</v>
      </c>
      <c r="R128" s="220">
        <f>Q128*H128</f>
        <v>0</v>
      </c>
      <c r="S128" s="220">
        <v>0</v>
      </c>
      <c r="T128" s="221">
        <f>S128*H128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222" t="s">
        <v>204</v>
      </c>
      <c r="AT128" s="222" t="s">
        <v>188</v>
      </c>
      <c r="AU128" s="222" t="s">
        <v>88</v>
      </c>
      <c r="AY128" s="16" t="s">
        <v>187</v>
      </c>
      <c r="BE128" s="223">
        <f>IF(N128="základní",J128,0)</f>
        <v>197</v>
      </c>
      <c r="BF128" s="223">
        <f>IF(N128="snížená",J128,0)</f>
        <v>0</v>
      </c>
      <c r="BG128" s="223">
        <f>IF(N128="zákl. přenesená",J128,0)</f>
        <v>0</v>
      </c>
      <c r="BH128" s="223">
        <f>IF(N128="sníž. přenesená",J128,0)</f>
        <v>0</v>
      </c>
      <c r="BI128" s="223">
        <f>IF(N128="nulová",J128,0)</f>
        <v>0</v>
      </c>
      <c r="BJ128" s="16" t="s">
        <v>86</v>
      </c>
      <c r="BK128" s="223">
        <f>ROUND(I128*H128,2)</f>
        <v>197</v>
      </c>
      <c r="BL128" s="16" t="s">
        <v>204</v>
      </c>
      <c r="BM128" s="222" t="s">
        <v>363</v>
      </c>
    </row>
    <row r="129" s="2" customFormat="1" ht="16.5" customHeight="1">
      <c r="A129" s="31"/>
      <c r="B129" s="32"/>
      <c r="C129" s="211" t="s">
        <v>332</v>
      </c>
      <c r="D129" s="211" t="s">
        <v>188</v>
      </c>
      <c r="E129" s="212" t="s">
        <v>2282</v>
      </c>
      <c r="F129" s="213" t="s">
        <v>2283</v>
      </c>
      <c r="G129" s="214" t="s">
        <v>216</v>
      </c>
      <c r="H129" s="215">
        <v>421</v>
      </c>
      <c r="I129" s="216">
        <v>4.5099999999999998</v>
      </c>
      <c r="J129" s="216">
        <f>ROUND(I129*H129,2)</f>
        <v>1898.71</v>
      </c>
      <c r="K129" s="217"/>
      <c r="L129" s="37"/>
      <c r="M129" s="218" t="s">
        <v>1</v>
      </c>
      <c r="N129" s="219" t="s">
        <v>43</v>
      </c>
      <c r="O129" s="220">
        <v>0</v>
      </c>
      <c r="P129" s="220">
        <f>O129*H129</f>
        <v>0</v>
      </c>
      <c r="Q129" s="220">
        <v>0</v>
      </c>
      <c r="R129" s="220">
        <f>Q129*H129</f>
        <v>0</v>
      </c>
      <c r="S129" s="220">
        <v>0</v>
      </c>
      <c r="T129" s="221">
        <f>S129*H129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222" t="s">
        <v>204</v>
      </c>
      <c r="AT129" s="222" t="s">
        <v>188</v>
      </c>
      <c r="AU129" s="222" t="s">
        <v>88</v>
      </c>
      <c r="AY129" s="16" t="s">
        <v>187</v>
      </c>
      <c r="BE129" s="223">
        <f>IF(N129="základní",J129,0)</f>
        <v>1898.71</v>
      </c>
      <c r="BF129" s="223">
        <f>IF(N129="snížená",J129,0)</f>
        <v>0</v>
      </c>
      <c r="BG129" s="223">
        <f>IF(N129="zákl. přenesená",J129,0)</f>
        <v>0</v>
      </c>
      <c r="BH129" s="223">
        <f>IF(N129="sníž. přenesená",J129,0)</f>
        <v>0</v>
      </c>
      <c r="BI129" s="223">
        <f>IF(N129="nulová",J129,0)</f>
        <v>0</v>
      </c>
      <c r="BJ129" s="16" t="s">
        <v>86</v>
      </c>
      <c r="BK129" s="223">
        <f>ROUND(I129*H129,2)</f>
        <v>1898.71</v>
      </c>
      <c r="BL129" s="16" t="s">
        <v>204</v>
      </c>
      <c r="BM129" s="222" t="s">
        <v>370</v>
      </c>
    </row>
    <row r="130" s="2" customFormat="1" ht="16.5" customHeight="1">
      <c r="A130" s="31"/>
      <c r="B130" s="32"/>
      <c r="C130" s="211" t="s">
        <v>336</v>
      </c>
      <c r="D130" s="211" t="s">
        <v>188</v>
      </c>
      <c r="E130" s="212" t="s">
        <v>2284</v>
      </c>
      <c r="F130" s="213" t="s">
        <v>2285</v>
      </c>
      <c r="G130" s="214" t="s">
        <v>401</v>
      </c>
      <c r="H130" s="215">
        <v>8</v>
      </c>
      <c r="I130" s="216">
        <v>1451.99</v>
      </c>
      <c r="J130" s="216">
        <f>ROUND(I130*H130,2)</f>
        <v>11615.92</v>
      </c>
      <c r="K130" s="217"/>
      <c r="L130" s="37"/>
      <c r="M130" s="218" t="s">
        <v>1</v>
      </c>
      <c r="N130" s="219" t="s">
        <v>43</v>
      </c>
      <c r="O130" s="220">
        <v>0</v>
      </c>
      <c r="P130" s="220">
        <f>O130*H130</f>
        <v>0</v>
      </c>
      <c r="Q130" s="220">
        <v>0</v>
      </c>
      <c r="R130" s="220">
        <f>Q130*H130</f>
        <v>0</v>
      </c>
      <c r="S130" s="220">
        <v>0</v>
      </c>
      <c r="T130" s="221">
        <f>S130*H130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222" t="s">
        <v>204</v>
      </c>
      <c r="AT130" s="222" t="s">
        <v>188</v>
      </c>
      <c r="AU130" s="222" t="s">
        <v>88</v>
      </c>
      <c r="AY130" s="16" t="s">
        <v>187</v>
      </c>
      <c r="BE130" s="223">
        <f>IF(N130="základní",J130,0)</f>
        <v>11615.92</v>
      </c>
      <c r="BF130" s="223">
        <f>IF(N130="snížená",J130,0)</f>
        <v>0</v>
      </c>
      <c r="BG130" s="223">
        <f>IF(N130="zákl. přenesená",J130,0)</f>
        <v>0</v>
      </c>
      <c r="BH130" s="223">
        <f>IF(N130="sníž. přenesená",J130,0)</f>
        <v>0</v>
      </c>
      <c r="BI130" s="223">
        <f>IF(N130="nulová",J130,0)</f>
        <v>0</v>
      </c>
      <c r="BJ130" s="16" t="s">
        <v>86</v>
      </c>
      <c r="BK130" s="223">
        <f>ROUND(I130*H130,2)</f>
        <v>11615.92</v>
      </c>
      <c r="BL130" s="16" t="s">
        <v>204</v>
      </c>
      <c r="BM130" s="222" t="s">
        <v>381</v>
      </c>
    </row>
    <row r="131" s="2" customFormat="1" ht="16.5" customHeight="1">
      <c r="A131" s="31"/>
      <c r="B131" s="32"/>
      <c r="C131" s="211" t="s">
        <v>341</v>
      </c>
      <c r="D131" s="211" t="s">
        <v>188</v>
      </c>
      <c r="E131" s="212" t="s">
        <v>2286</v>
      </c>
      <c r="F131" s="213" t="s">
        <v>2287</v>
      </c>
      <c r="G131" s="214" t="s">
        <v>401</v>
      </c>
      <c r="H131" s="215">
        <v>444</v>
      </c>
      <c r="I131" s="216">
        <v>75.900000000000006</v>
      </c>
      <c r="J131" s="216">
        <f>ROUND(I131*H131,2)</f>
        <v>33699.599999999999</v>
      </c>
      <c r="K131" s="217"/>
      <c r="L131" s="37"/>
      <c r="M131" s="218" t="s">
        <v>1</v>
      </c>
      <c r="N131" s="219" t="s">
        <v>43</v>
      </c>
      <c r="O131" s="220">
        <v>0</v>
      </c>
      <c r="P131" s="220">
        <f>O131*H131</f>
        <v>0</v>
      </c>
      <c r="Q131" s="220">
        <v>0</v>
      </c>
      <c r="R131" s="220">
        <f>Q131*H131</f>
        <v>0</v>
      </c>
      <c r="S131" s="220">
        <v>0</v>
      </c>
      <c r="T131" s="221">
        <f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222" t="s">
        <v>204</v>
      </c>
      <c r="AT131" s="222" t="s">
        <v>188</v>
      </c>
      <c r="AU131" s="222" t="s">
        <v>88</v>
      </c>
      <c r="AY131" s="16" t="s">
        <v>187</v>
      </c>
      <c r="BE131" s="223">
        <f>IF(N131="základní",J131,0)</f>
        <v>33699.599999999999</v>
      </c>
      <c r="BF131" s="223">
        <f>IF(N131="snížená",J131,0)</f>
        <v>0</v>
      </c>
      <c r="BG131" s="223">
        <f>IF(N131="zákl. přenesená",J131,0)</f>
        <v>0</v>
      </c>
      <c r="BH131" s="223">
        <f>IF(N131="sníž. přenesená",J131,0)</f>
        <v>0</v>
      </c>
      <c r="BI131" s="223">
        <f>IF(N131="nulová",J131,0)</f>
        <v>0</v>
      </c>
      <c r="BJ131" s="16" t="s">
        <v>86</v>
      </c>
      <c r="BK131" s="223">
        <f>ROUND(I131*H131,2)</f>
        <v>33699.599999999999</v>
      </c>
      <c r="BL131" s="16" t="s">
        <v>204</v>
      </c>
      <c r="BM131" s="222" t="s">
        <v>389</v>
      </c>
    </row>
    <row r="132" s="2" customFormat="1" ht="16.5" customHeight="1">
      <c r="A132" s="31"/>
      <c r="B132" s="32"/>
      <c r="C132" s="211" t="s">
        <v>349</v>
      </c>
      <c r="D132" s="211" t="s">
        <v>188</v>
      </c>
      <c r="E132" s="212" t="s">
        <v>2288</v>
      </c>
      <c r="F132" s="213" t="s">
        <v>2289</v>
      </c>
      <c r="G132" s="214" t="s">
        <v>401</v>
      </c>
      <c r="H132" s="215">
        <v>8</v>
      </c>
      <c r="I132" s="216">
        <v>597</v>
      </c>
      <c r="J132" s="216">
        <f>ROUND(I132*H132,2)</f>
        <v>4776</v>
      </c>
      <c r="K132" s="217"/>
      <c r="L132" s="37"/>
      <c r="M132" s="218" t="s">
        <v>1</v>
      </c>
      <c r="N132" s="219" t="s">
        <v>43</v>
      </c>
      <c r="O132" s="220">
        <v>0</v>
      </c>
      <c r="P132" s="220">
        <f>O132*H132</f>
        <v>0</v>
      </c>
      <c r="Q132" s="220">
        <v>0</v>
      </c>
      <c r="R132" s="220">
        <f>Q132*H132</f>
        <v>0</v>
      </c>
      <c r="S132" s="220">
        <v>0</v>
      </c>
      <c r="T132" s="221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222" t="s">
        <v>204</v>
      </c>
      <c r="AT132" s="222" t="s">
        <v>188</v>
      </c>
      <c r="AU132" s="222" t="s">
        <v>88</v>
      </c>
      <c r="AY132" s="16" t="s">
        <v>187</v>
      </c>
      <c r="BE132" s="223">
        <f>IF(N132="základní",J132,0)</f>
        <v>4776</v>
      </c>
      <c r="BF132" s="223">
        <f>IF(N132="snížená",J132,0)</f>
        <v>0</v>
      </c>
      <c r="BG132" s="223">
        <f>IF(N132="zákl. přenesená",J132,0)</f>
        <v>0</v>
      </c>
      <c r="BH132" s="223">
        <f>IF(N132="sníž. přenesená",J132,0)</f>
        <v>0</v>
      </c>
      <c r="BI132" s="223">
        <f>IF(N132="nulová",J132,0)</f>
        <v>0</v>
      </c>
      <c r="BJ132" s="16" t="s">
        <v>86</v>
      </c>
      <c r="BK132" s="223">
        <f>ROUND(I132*H132,2)</f>
        <v>4776</v>
      </c>
      <c r="BL132" s="16" t="s">
        <v>204</v>
      </c>
      <c r="BM132" s="222" t="s">
        <v>393</v>
      </c>
    </row>
    <row r="133" s="2" customFormat="1" ht="16.5" customHeight="1">
      <c r="A133" s="31"/>
      <c r="B133" s="32"/>
      <c r="C133" s="211" t="s">
        <v>354</v>
      </c>
      <c r="D133" s="211" t="s">
        <v>188</v>
      </c>
      <c r="E133" s="212" t="s">
        <v>2290</v>
      </c>
      <c r="F133" s="213" t="s">
        <v>2291</v>
      </c>
      <c r="G133" s="214" t="s">
        <v>401</v>
      </c>
      <c r="H133" s="215">
        <v>444</v>
      </c>
      <c r="I133" s="216">
        <v>67.090000000000003</v>
      </c>
      <c r="J133" s="216">
        <f>ROUND(I133*H133,2)</f>
        <v>29787.959999999999</v>
      </c>
      <c r="K133" s="217"/>
      <c r="L133" s="37"/>
      <c r="M133" s="218" t="s">
        <v>1</v>
      </c>
      <c r="N133" s="219" t="s">
        <v>43</v>
      </c>
      <c r="O133" s="220">
        <v>0</v>
      </c>
      <c r="P133" s="220">
        <f>O133*H133</f>
        <v>0</v>
      </c>
      <c r="Q133" s="220">
        <v>0</v>
      </c>
      <c r="R133" s="220">
        <f>Q133*H133</f>
        <v>0</v>
      </c>
      <c r="S133" s="220">
        <v>0</v>
      </c>
      <c r="T133" s="221">
        <f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222" t="s">
        <v>204</v>
      </c>
      <c r="AT133" s="222" t="s">
        <v>188</v>
      </c>
      <c r="AU133" s="222" t="s">
        <v>88</v>
      </c>
      <c r="AY133" s="16" t="s">
        <v>187</v>
      </c>
      <c r="BE133" s="223">
        <f>IF(N133="základní",J133,0)</f>
        <v>29787.959999999999</v>
      </c>
      <c r="BF133" s="223">
        <f>IF(N133="snížená",J133,0)</f>
        <v>0</v>
      </c>
      <c r="BG133" s="223">
        <f>IF(N133="zákl. přenesená",J133,0)</f>
        <v>0</v>
      </c>
      <c r="BH133" s="223">
        <f>IF(N133="sníž. přenesená",J133,0)</f>
        <v>0</v>
      </c>
      <c r="BI133" s="223">
        <f>IF(N133="nulová",J133,0)</f>
        <v>0</v>
      </c>
      <c r="BJ133" s="16" t="s">
        <v>86</v>
      </c>
      <c r="BK133" s="223">
        <f>ROUND(I133*H133,2)</f>
        <v>29787.959999999999</v>
      </c>
      <c r="BL133" s="16" t="s">
        <v>204</v>
      </c>
      <c r="BM133" s="222" t="s">
        <v>398</v>
      </c>
    </row>
    <row r="134" s="2" customFormat="1" ht="16.5" customHeight="1">
      <c r="A134" s="31"/>
      <c r="B134" s="32"/>
      <c r="C134" s="211" t="s">
        <v>359</v>
      </c>
      <c r="D134" s="211" t="s">
        <v>188</v>
      </c>
      <c r="E134" s="212" t="s">
        <v>2292</v>
      </c>
      <c r="F134" s="213" t="s">
        <v>2293</v>
      </c>
      <c r="G134" s="214" t="s">
        <v>216</v>
      </c>
      <c r="H134" s="215">
        <v>2</v>
      </c>
      <c r="I134" s="216">
        <v>17.59</v>
      </c>
      <c r="J134" s="216">
        <f>ROUND(I134*H134,2)</f>
        <v>35.18</v>
      </c>
      <c r="K134" s="217"/>
      <c r="L134" s="37"/>
      <c r="M134" s="218" t="s">
        <v>1</v>
      </c>
      <c r="N134" s="219" t="s">
        <v>43</v>
      </c>
      <c r="O134" s="220">
        <v>0</v>
      </c>
      <c r="P134" s="220">
        <f>O134*H134</f>
        <v>0</v>
      </c>
      <c r="Q134" s="220">
        <v>0</v>
      </c>
      <c r="R134" s="220">
        <f>Q134*H134</f>
        <v>0</v>
      </c>
      <c r="S134" s="220">
        <v>0</v>
      </c>
      <c r="T134" s="221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222" t="s">
        <v>204</v>
      </c>
      <c r="AT134" s="222" t="s">
        <v>188</v>
      </c>
      <c r="AU134" s="222" t="s">
        <v>88</v>
      </c>
      <c r="AY134" s="16" t="s">
        <v>187</v>
      </c>
      <c r="BE134" s="223">
        <f>IF(N134="základní",J134,0)</f>
        <v>35.18</v>
      </c>
      <c r="BF134" s="223">
        <f>IF(N134="snížená",J134,0)</f>
        <v>0</v>
      </c>
      <c r="BG134" s="223">
        <f>IF(N134="zákl. přenesená",J134,0)</f>
        <v>0</v>
      </c>
      <c r="BH134" s="223">
        <f>IF(N134="sníž. přenesená",J134,0)</f>
        <v>0</v>
      </c>
      <c r="BI134" s="223">
        <f>IF(N134="nulová",J134,0)</f>
        <v>0</v>
      </c>
      <c r="BJ134" s="16" t="s">
        <v>86</v>
      </c>
      <c r="BK134" s="223">
        <f>ROUND(I134*H134,2)</f>
        <v>35.18</v>
      </c>
      <c r="BL134" s="16" t="s">
        <v>204</v>
      </c>
      <c r="BM134" s="222" t="s">
        <v>407</v>
      </c>
    </row>
    <row r="135" s="2" customFormat="1" ht="16.5" customHeight="1">
      <c r="A135" s="31"/>
      <c r="B135" s="32"/>
      <c r="C135" s="211" t="s">
        <v>363</v>
      </c>
      <c r="D135" s="211" t="s">
        <v>188</v>
      </c>
      <c r="E135" s="212" t="s">
        <v>2294</v>
      </c>
      <c r="F135" s="213" t="s">
        <v>2295</v>
      </c>
      <c r="G135" s="214" t="s">
        <v>216</v>
      </c>
      <c r="H135" s="215">
        <v>169</v>
      </c>
      <c r="I135" s="216">
        <v>94.799999999999997</v>
      </c>
      <c r="J135" s="216">
        <f>ROUND(I135*H135,2)</f>
        <v>16021.200000000001</v>
      </c>
      <c r="K135" s="217"/>
      <c r="L135" s="37"/>
      <c r="M135" s="218" t="s">
        <v>1</v>
      </c>
      <c r="N135" s="219" t="s">
        <v>43</v>
      </c>
      <c r="O135" s="220">
        <v>0</v>
      </c>
      <c r="P135" s="220">
        <f>O135*H135</f>
        <v>0</v>
      </c>
      <c r="Q135" s="220">
        <v>0</v>
      </c>
      <c r="R135" s="220">
        <f>Q135*H135</f>
        <v>0</v>
      </c>
      <c r="S135" s="220">
        <v>0</v>
      </c>
      <c r="T135" s="221">
        <f>S135*H135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222" t="s">
        <v>204</v>
      </c>
      <c r="AT135" s="222" t="s">
        <v>188</v>
      </c>
      <c r="AU135" s="222" t="s">
        <v>88</v>
      </c>
      <c r="AY135" s="16" t="s">
        <v>187</v>
      </c>
      <c r="BE135" s="223">
        <f>IF(N135="základní",J135,0)</f>
        <v>16021.200000000001</v>
      </c>
      <c r="BF135" s="223">
        <f>IF(N135="snížená",J135,0)</f>
        <v>0</v>
      </c>
      <c r="BG135" s="223">
        <f>IF(N135="zákl. přenesená",J135,0)</f>
        <v>0</v>
      </c>
      <c r="BH135" s="223">
        <f>IF(N135="sníž. přenesená",J135,0)</f>
        <v>0</v>
      </c>
      <c r="BI135" s="223">
        <f>IF(N135="nulová",J135,0)</f>
        <v>0</v>
      </c>
      <c r="BJ135" s="16" t="s">
        <v>86</v>
      </c>
      <c r="BK135" s="223">
        <f>ROUND(I135*H135,2)</f>
        <v>16021.200000000001</v>
      </c>
      <c r="BL135" s="16" t="s">
        <v>204</v>
      </c>
      <c r="BM135" s="222" t="s">
        <v>415</v>
      </c>
    </row>
    <row r="136" s="2" customFormat="1" ht="16.5" customHeight="1">
      <c r="A136" s="31"/>
      <c r="B136" s="32"/>
      <c r="C136" s="211" t="s">
        <v>8</v>
      </c>
      <c r="D136" s="211" t="s">
        <v>188</v>
      </c>
      <c r="E136" s="212" t="s">
        <v>2296</v>
      </c>
      <c r="F136" s="213" t="s">
        <v>2297</v>
      </c>
      <c r="G136" s="214" t="s">
        <v>401</v>
      </c>
      <c r="H136" s="215">
        <v>16</v>
      </c>
      <c r="I136" s="216">
        <v>5.7999999999999998</v>
      </c>
      <c r="J136" s="216">
        <f>ROUND(I136*H136,2)</f>
        <v>92.799999999999997</v>
      </c>
      <c r="K136" s="217"/>
      <c r="L136" s="37"/>
      <c r="M136" s="218" t="s">
        <v>1</v>
      </c>
      <c r="N136" s="219" t="s">
        <v>43</v>
      </c>
      <c r="O136" s="220">
        <v>0</v>
      </c>
      <c r="P136" s="220">
        <f>O136*H136</f>
        <v>0</v>
      </c>
      <c r="Q136" s="220">
        <v>0</v>
      </c>
      <c r="R136" s="220">
        <f>Q136*H136</f>
        <v>0</v>
      </c>
      <c r="S136" s="220">
        <v>0</v>
      </c>
      <c r="T136" s="221">
        <f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222" t="s">
        <v>204</v>
      </c>
      <c r="AT136" s="222" t="s">
        <v>188</v>
      </c>
      <c r="AU136" s="222" t="s">
        <v>88</v>
      </c>
      <c r="AY136" s="16" t="s">
        <v>187</v>
      </c>
      <c r="BE136" s="223">
        <f>IF(N136="základní",J136,0)</f>
        <v>92.799999999999997</v>
      </c>
      <c r="BF136" s="223">
        <f>IF(N136="snížená",J136,0)</f>
        <v>0</v>
      </c>
      <c r="BG136" s="223">
        <f>IF(N136="zákl. přenesená",J136,0)</f>
        <v>0</v>
      </c>
      <c r="BH136" s="223">
        <f>IF(N136="sníž. přenesená",J136,0)</f>
        <v>0</v>
      </c>
      <c r="BI136" s="223">
        <f>IF(N136="nulová",J136,0)</f>
        <v>0</v>
      </c>
      <c r="BJ136" s="16" t="s">
        <v>86</v>
      </c>
      <c r="BK136" s="223">
        <f>ROUND(I136*H136,2)</f>
        <v>92.799999999999997</v>
      </c>
      <c r="BL136" s="16" t="s">
        <v>204</v>
      </c>
      <c r="BM136" s="222" t="s">
        <v>424</v>
      </c>
    </row>
    <row r="137" s="2" customFormat="1" ht="16.5" customHeight="1">
      <c r="A137" s="31"/>
      <c r="B137" s="32"/>
      <c r="C137" s="211" t="s">
        <v>370</v>
      </c>
      <c r="D137" s="211" t="s">
        <v>188</v>
      </c>
      <c r="E137" s="212" t="s">
        <v>2298</v>
      </c>
      <c r="F137" s="213" t="s">
        <v>2299</v>
      </c>
      <c r="G137" s="214" t="s">
        <v>401</v>
      </c>
      <c r="H137" s="215">
        <v>8</v>
      </c>
      <c r="I137" s="216">
        <v>402.5</v>
      </c>
      <c r="J137" s="216">
        <f>ROUND(I137*H137,2)</f>
        <v>3220</v>
      </c>
      <c r="K137" s="217"/>
      <c r="L137" s="37"/>
      <c r="M137" s="218" t="s">
        <v>1</v>
      </c>
      <c r="N137" s="219" t="s">
        <v>43</v>
      </c>
      <c r="O137" s="220">
        <v>0</v>
      </c>
      <c r="P137" s="220">
        <f>O137*H137</f>
        <v>0</v>
      </c>
      <c r="Q137" s="220">
        <v>0</v>
      </c>
      <c r="R137" s="220">
        <f>Q137*H137</f>
        <v>0</v>
      </c>
      <c r="S137" s="220">
        <v>0</v>
      </c>
      <c r="T137" s="221">
        <f>S137*H137</f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222" t="s">
        <v>204</v>
      </c>
      <c r="AT137" s="222" t="s">
        <v>188</v>
      </c>
      <c r="AU137" s="222" t="s">
        <v>88</v>
      </c>
      <c r="AY137" s="16" t="s">
        <v>187</v>
      </c>
      <c r="BE137" s="223">
        <f>IF(N137="základní",J137,0)</f>
        <v>3220</v>
      </c>
      <c r="BF137" s="223">
        <f>IF(N137="snížená",J137,0)</f>
        <v>0</v>
      </c>
      <c r="BG137" s="223">
        <f>IF(N137="zákl. přenesená",J137,0)</f>
        <v>0</v>
      </c>
      <c r="BH137" s="223">
        <f>IF(N137="sníž. přenesená",J137,0)</f>
        <v>0</v>
      </c>
      <c r="BI137" s="223">
        <f>IF(N137="nulová",J137,0)</f>
        <v>0</v>
      </c>
      <c r="BJ137" s="16" t="s">
        <v>86</v>
      </c>
      <c r="BK137" s="223">
        <f>ROUND(I137*H137,2)</f>
        <v>3220</v>
      </c>
      <c r="BL137" s="16" t="s">
        <v>204</v>
      </c>
      <c r="BM137" s="222" t="s">
        <v>659</v>
      </c>
    </row>
    <row r="138" s="2" customFormat="1" ht="16.5" customHeight="1">
      <c r="A138" s="31"/>
      <c r="B138" s="32"/>
      <c r="C138" s="211" t="s">
        <v>375</v>
      </c>
      <c r="D138" s="211" t="s">
        <v>188</v>
      </c>
      <c r="E138" s="212" t="s">
        <v>2300</v>
      </c>
      <c r="F138" s="213" t="s">
        <v>2301</v>
      </c>
      <c r="G138" s="214" t="s">
        <v>216</v>
      </c>
      <c r="H138" s="215">
        <v>246</v>
      </c>
      <c r="I138" s="216">
        <v>23.899999999999999</v>
      </c>
      <c r="J138" s="216">
        <f>ROUND(I138*H138,2)</f>
        <v>5879.3999999999996</v>
      </c>
      <c r="K138" s="217"/>
      <c r="L138" s="37"/>
      <c r="M138" s="218" t="s">
        <v>1</v>
      </c>
      <c r="N138" s="219" t="s">
        <v>43</v>
      </c>
      <c r="O138" s="220">
        <v>0</v>
      </c>
      <c r="P138" s="220">
        <f>O138*H138</f>
        <v>0</v>
      </c>
      <c r="Q138" s="220">
        <v>0</v>
      </c>
      <c r="R138" s="220">
        <f>Q138*H138</f>
        <v>0</v>
      </c>
      <c r="S138" s="220">
        <v>0</v>
      </c>
      <c r="T138" s="221">
        <f>S138*H138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222" t="s">
        <v>204</v>
      </c>
      <c r="AT138" s="222" t="s">
        <v>188</v>
      </c>
      <c r="AU138" s="222" t="s">
        <v>88</v>
      </c>
      <c r="AY138" s="16" t="s">
        <v>187</v>
      </c>
      <c r="BE138" s="223">
        <f>IF(N138="základní",J138,0)</f>
        <v>5879.3999999999996</v>
      </c>
      <c r="BF138" s="223">
        <f>IF(N138="snížená",J138,0)</f>
        <v>0</v>
      </c>
      <c r="BG138" s="223">
        <f>IF(N138="zákl. přenesená",J138,0)</f>
        <v>0</v>
      </c>
      <c r="BH138" s="223">
        <f>IF(N138="sníž. přenesená",J138,0)</f>
        <v>0</v>
      </c>
      <c r="BI138" s="223">
        <f>IF(N138="nulová",J138,0)</f>
        <v>0</v>
      </c>
      <c r="BJ138" s="16" t="s">
        <v>86</v>
      </c>
      <c r="BK138" s="223">
        <f>ROUND(I138*H138,2)</f>
        <v>5879.3999999999996</v>
      </c>
      <c r="BL138" s="16" t="s">
        <v>204</v>
      </c>
      <c r="BM138" s="222" t="s">
        <v>665</v>
      </c>
    </row>
    <row r="139" s="2" customFormat="1" ht="16.5" customHeight="1">
      <c r="A139" s="31"/>
      <c r="B139" s="32"/>
      <c r="C139" s="211" t="s">
        <v>381</v>
      </c>
      <c r="D139" s="211" t="s">
        <v>188</v>
      </c>
      <c r="E139" s="212" t="s">
        <v>2302</v>
      </c>
      <c r="F139" s="213" t="s">
        <v>2303</v>
      </c>
      <c r="G139" s="214" t="s">
        <v>216</v>
      </c>
      <c r="H139" s="215">
        <v>4</v>
      </c>
      <c r="I139" s="216">
        <v>222</v>
      </c>
      <c r="J139" s="216">
        <f>ROUND(I139*H139,2)</f>
        <v>888</v>
      </c>
      <c r="K139" s="217"/>
      <c r="L139" s="37"/>
      <c r="M139" s="218" t="s">
        <v>1</v>
      </c>
      <c r="N139" s="219" t="s">
        <v>43</v>
      </c>
      <c r="O139" s="220">
        <v>0</v>
      </c>
      <c r="P139" s="220">
        <f>O139*H139</f>
        <v>0</v>
      </c>
      <c r="Q139" s="220">
        <v>0</v>
      </c>
      <c r="R139" s="220">
        <f>Q139*H139</f>
        <v>0</v>
      </c>
      <c r="S139" s="220">
        <v>0</v>
      </c>
      <c r="T139" s="221">
        <f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222" t="s">
        <v>204</v>
      </c>
      <c r="AT139" s="222" t="s">
        <v>188</v>
      </c>
      <c r="AU139" s="222" t="s">
        <v>88</v>
      </c>
      <c r="AY139" s="16" t="s">
        <v>187</v>
      </c>
      <c r="BE139" s="223">
        <f>IF(N139="základní",J139,0)</f>
        <v>888</v>
      </c>
      <c r="BF139" s="223">
        <f>IF(N139="snížená",J139,0)</f>
        <v>0</v>
      </c>
      <c r="BG139" s="223">
        <f>IF(N139="zákl. přenesená",J139,0)</f>
        <v>0</v>
      </c>
      <c r="BH139" s="223">
        <f>IF(N139="sníž. přenesená",J139,0)</f>
        <v>0</v>
      </c>
      <c r="BI139" s="223">
        <f>IF(N139="nulová",J139,0)</f>
        <v>0</v>
      </c>
      <c r="BJ139" s="16" t="s">
        <v>86</v>
      </c>
      <c r="BK139" s="223">
        <f>ROUND(I139*H139,2)</f>
        <v>888</v>
      </c>
      <c r="BL139" s="16" t="s">
        <v>204</v>
      </c>
      <c r="BM139" s="222" t="s">
        <v>670</v>
      </c>
    </row>
    <row r="140" s="2" customFormat="1" ht="16.5" customHeight="1">
      <c r="A140" s="31"/>
      <c r="B140" s="32"/>
      <c r="C140" s="211" t="s">
        <v>385</v>
      </c>
      <c r="D140" s="211" t="s">
        <v>188</v>
      </c>
      <c r="E140" s="212" t="s">
        <v>2304</v>
      </c>
      <c r="F140" s="213" t="s">
        <v>2305</v>
      </c>
      <c r="G140" s="214" t="s">
        <v>216</v>
      </c>
      <c r="H140" s="215">
        <v>20</v>
      </c>
      <c r="I140" s="216">
        <v>49.810000000000002</v>
      </c>
      <c r="J140" s="216">
        <f>ROUND(I140*H140,2)</f>
        <v>996.20000000000005</v>
      </c>
      <c r="K140" s="217"/>
      <c r="L140" s="37"/>
      <c r="M140" s="218" t="s">
        <v>1</v>
      </c>
      <c r="N140" s="219" t="s">
        <v>43</v>
      </c>
      <c r="O140" s="220">
        <v>0</v>
      </c>
      <c r="P140" s="220">
        <f>O140*H140</f>
        <v>0</v>
      </c>
      <c r="Q140" s="220">
        <v>0</v>
      </c>
      <c r="R140" s="220">
        <f>Q140*H140</f>
        <v>0</v>
      </c>
      <c r="S140" s="220">
        <v>0</v>
      </c>
      <c r="T140" s="221">
        <f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22" t="s">
        <v>204</v>
      </c>
      <c r="AT140" s="222" t="s">
        <v>188</v>
      </c>
      <c r="AU140" s="222" t="s">
        <v>88</v>
      </c>
      <c r="AY140" s="16" t="s">
        <v>187</v>
      </c>
      <c r="BE140" s="223">
        <f>IF(N140="základní",J140,0)</f>
        <v>996.20000000000005</v>
      </c>
      <c r="BF140" s="223">
        <f>IF(N140="snížená",J140,0)</f>
        <v>0</v>
      </c>
      <c r="BG140" s="223">
        <f>IF(N140="zákl. přenesená",J140,0)</f>
        <v>0</v>
      </c>
      <c r="BH140" s="223">
        <f>IF(N140="sníž. přenesená",J140,0)</f>
        <v>0</v>
      </c>
      <c r="BI140" s="223">
        <f>IF(N140="nulová",J140,0)</f>
        <v>0</v>
      </c>
      <c r="BJ140" s="16" t="s">
        <v>86</v>
      </c>
      <c r="BK140" s="223">
        <f>ROUND(I140*H140,2)</f>
        <v>996.20000000000005</v>
      </c>
      <c r="BL140" s="16" t="s">
        <v>204</v>
      </c>
      <c r="BM140" s="222" t="s">
        <v>680</v>
      </c>
    </row>
    <row r="141" s="2" customFormat="1" ht="16.5" customHeight="1">
      <c r="A141" s="31"/>
      <c r="B141" s="32"/>
      <c r="C141" s="211" t="s">
        <v>389</v>
      </c>
      <c r="D141" s="211" t="s">
        <v>188</v>
      </c>
      <c r="E141" s="212" t="s">
        <v>2306</v>
      </c>
      <c r="F141" s="213" t="s">
        <v>2307</v>
      </c>
      <c r="G141" s="214" t="s">
        <v>216</v>
      </c>
      <c r="H141" s="215">
        <v>20</v>
      </c>
      <c r="I141" s="216">
        <v>85.700000000000003</v>
      </c>
      <c r="J141" s="216">
        <f>ROUND(I141*H141,2)</f>
        <v>1714</v>
      </c>
      <c r="K141" s="217"/>
      <c r="L141" s="37"/>
      <c r="M141" s="218" t="s">
        <v>1</v>
      </c>
      <c r="N141" s="219" t="s">
        <v>43</v>
      </c>
      <c r="O141" s="220">
        <v>0</v>
      </c>
      <c r="P141" s="220">
        <f>O141*H141</f>
        <v>0</v>
      </c>
      <c r="Q141" s="220">
        <v>0</v>
      </c>
      <c r="R141" s="220">
        <f>Q141*H141</f>
        <v>0</v>
      </c>
      <c r="S141" s="220">
        <v>0</v>
      </c>
      <c r="T141" s="221">
        <f>S141*H141</f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222" t="s">
        <v>204</v>
      </c>
      <c r="AT141" s="222" t="s">
        <v>188</v>
      </c>
      <c r="AU141" s="222" t="s">
        <v>88</v>
      </c>
      <c r="AY141" s="16" t="s">
        <v>187</v>
      </c>
      <c r="BE141" s="223">
        <f>IF(N141="základní",J141,0)</f>
        <v>1714</v>
      </c>
      <c r="BF141" s="223">
        <f>IF(N141="snížená",J141,0)</f>
        <v>0</v>
      </c>
      <c r="BG141" s="223">
        <f>IF(N141="zákl. přenesená",J141,0)</f>
        <v>0</v>
      </c>
      <c r="BH141" s="223">
        <f>IF(N141="sníž. přenesená",J141,0)</f>
        <v>0</v>
      </c>
      <c r="BI141" s="223">
        <f>IF(N141="nulová",J141,0)</f>
        <v>0</v>
      </c>
      <c r="BJ141" s="16" t="s">
        <v>86</v>
      </c>
      <c r="BK141" s="223">
        <f>ROUND(I141*H141,2)</f>
        <v>1714</v>
      </c>
      <c r="BL141" s="16" t="s">
        <v>204</v>
      </c>
      <c r="BM141" s="222" t="s">
        <v>688</v>
      </c>
    </row>
    <row r="142" s="2" customFormat="1" ht="16.5" customHeight="1">
      <c r="A142" s="31"/>
      <c r="B142" s="32"/>
      <c r="C142" s="211" t="s">
        <v>7</v>
      </c>
      <c r="D142" s="211" t="s">
        <v>188</v>
      </c>
      <c r="E142" s="212" t="s">
        <v>2308</v>
      </c>
      <c r="F142" s="213" t="s">
        <v>2309</v>
      </c>
      <c r="G142" s="214" t="s">
        <v>216</v>
      </c>
      <c r="H142" s="215">
        <v>100</v>
      </c>
      <c r="I142" s="216">
        <v>104.01000000000001</v>
      </c>
      <c r="J142" s="216">
        <f>ROUND(I142*H142,2)</f>
        <v>10401</v>
      </c>
      <c r="K142" s="217"/>
      <c r="L142" s="37"/>
      <c r="M142" s="218" t="s">
        <v>1</v>
      </c>
      <c r="N142" s="219" t="s">
        <v>43</v>
      </c>
      <c r="O142" s="220">
        <v>0</v>
      </c>
      <c r="P142" s="220">
        <f>O142*H142</f>
        <v>0</v>
      </c>
      <c r="Q142" s="220">
        <v>0</v>
      </c>
      <c r="R142" s="220">
        <f>Q142*H142</f>
        <v>0</v>
      </c>
      <c r="S142" s="220">
        <v>0</v>
      </c>
      <c r="T142" s="221">
        <f>S142*H142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222" t="s">
        <v>204</v>
      </c>
      <c r="AT142" s="222" t="s">
        <v>188</v>
      </c>
      <c r="AU142" s="222" t="s">
        <v>88</v>
      </c>
      <c r="AY142" s="16" t="s">
        <v>187</v>
      </c>
      <c r="BE142" s="223">
        <f>IF(N142="základní",J142,0)</f>
        <v>10401</v>
      </c>
      <c r="BF142" s="223">
        <f>IF(N142="snížená",J142,0)</f>
        <v>0</v>
      </c>
      <c r="BG142" s="223">
        <f>IF(N142="zákl. přenesená",J142,0)</f>
        <v>0</v>
      </c>
      <c r="BH142" s="223">
        <f>IF(N142="sníž. přenesená",J142,0)</f>
        <v>0</v>
      </c>
      <c r="BI142" s="223">
        <f>IF(N142="nulová",J142,0)</f>
        <v>0</v>
      </c>
      <c r="BJ142" s="16" t="s">
        <v>86</v>
      </c>
      <c r="BK142" s="223">
        <f>ROUND(I142*H142,2)</f>
        <v>10401</v>
      </c>
      <c r="BL142" s="16" t="s">
        <v>204</v>
      </c>
      <c r="BM142" s="222" t="s">
        <v>859</v>
      </c>
    </row>
    <row r="143" s="2" customFormat="1" ht="16.5" customHeight="1">
      <c r="A143" s="31"/>
      <c r="B143" s="32"/>
      <c r="C143" s="211" t="s">
        <v>393</v>
      </c>
      <c r="D143" s="211" t="s">
        <v>188</v>
      </c>
      <c r="E143" s="212" t="s">
        <v>2310</v>
      </c>
      <c r="F143" s="213" t="s">
        <v>2311</v>
      </c>
      <c r="G143" s="214" t="s">
        <v>220</v>
      </c>
      <c r="H143" s="215">
        <v>8</v>
      </c>
      <c r="I143" s="216">
        <v>2950</v>
      </c>
      <c r="J143" s="216">
        <f>ROUND(I143*H143,2)</f>
        <v>23600</v>
      </c>
      <c r="K143" s="217"/>
      <c r="L143" s="37"/>
      <c r="M143" s="218" t="s">
        <v>1</v>
      </c>
      <c r="N143" s="219" t="s">
        <v>43</v>
      </c>
      <c r="O143" s="220">
        <v>0</v>
      </c>
      <c r="P143" s="220">
        <f>O143*H143</f>
        <v>0</v>
      </c>
      <c r="Q143" s="220">
        <v>0</v>
      </c>
      <c r="R143" s="220">
        <f>Q143*H143</f>
        <v>0</v>
      </c>
      <c r="S143" s="220">
        <v>0</v>
      </c>
      <c r="T143" s="221">
        <f>S143*H143</f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222" t="s">
        <v>204</v>
      </c>
      <c r="AT143" s="222" t="s">
        <v>188</v>
      </c>
      <c r="AU143" s="222" t="s">
        <v>88</v>
      </c>
      <c r="AY143" s="16" t="s">
        <v>187</v>
      </c>
      <c r="BE143" s="223">
        <f>IF(N143="základní",J143,0)</f>
        <v>23600</v>
      </c>
      <c r="BF143" s="223">
        <f>IF(N143="snížená",J143,0)</f>
        <v>0</v>
      </c>
      <c r="BG143" s="223">
        <f>IF(N143="zákl. přenesená",J143,0)</f>
        <v>0</v>
      </c>
      <c r="BH143" s="223">
        <f>IF(N143="sníž. přenesená",J143,0)</f>
        <v>0</v>
      </c>
      <c r="BI143" s="223">
        <f>IF(N143="nulová",J143,0)</f>
        <v>0</v>
      </c>
      <c r="BJ143" s="16" t="s">
        <v>86</v>
      </c>
      <c r="BK143" s="223">
        <f>ROUND(I143*H143,2)</f>
        <v>23600</v>
      </c>
      <c r="BL143" s="16" t="s">
        <v>204</v>
      </c>
      <c r="BM143" s="222" t="s">
        <v>869</v>
      </c>
    </row>
    <row r="144" s="2" customFormat="1" ht="16.5" customHeight="1">
      <c r="A144" s="31"/>
      <c r="B144" s="32"/>
      <c r="C144" s="211" t="s">
        <v>395</v>
      </c>
      <c r="D144" s="211" t="s">
        <v>188</v>
      </c>
      <c r="E144" s="212" t="s">
        <v>86</v>
      </c>
      <c r="F144" s="213" t="s">
        <v>2312</v>
      </c>
      <c r="G144" s="214" t="s">
        <v>1110</v>
      </c>
      <c r="H144" s="215">
        <v>1535</v>
      </c>
      <c r="I144" s="216">
        <v>12</v>
      </c>
      <c r="J144" s="216">
        <f>ROUND(I144*H144,2)</f>
        <v>18420</v>
      </c>
      <c r="K144" s="217"/>
      <c r="L144" s="37"/>
      <c r="M144" s="218" t="s">
        <v>1</v>
      </c>
      <c r="N144" s="219" t="s">
        <v>43</v>
      </c>
      <c r="O144" s="220">
        <v>0</v>
      </c>
      <c r="P144" s="220">
        <f>O144*H144</f>
        <v>0</v>
      </c>
      <c r="Q144" s="220">
        <v>0</v>
      </c>
      <c r="R144" s="220">
        <f>Q144*H144</f>
        <v>0</v>
      </c>
      <c r="S144" s="220">
        <v>0</v>
      </c>
      <c r="T144" s="221">
        <f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222" t="s">
        <v>204</v>
      </c>
      <c r="AT144" s="222" t="s">
        <v>188</v>
      </c>
      <c r="AU144" s="222" t="s">
        <v>88</v>
      </c>
      <c r="AY144" s="16" t="s">
        <v>187</v>
      </c>
      <c r="BE144" s="223">
        <f>IF(N144="základní",J144,0)</f>
        <v>18420</v>
      </c>
      <c r="BF144" s="223">
        <f>IF(N144="snížená",J144,0)</f>
        <v>0</v>
      </c>
      <c r="BG144" s="223">
        <f>IF(N144="zákl. přenesená",J144,0)</f>
        <v>0</v>
      </c>
      <c r="BH144" s="223">
        <f>IF(N144="sníž. přenesená",J144,0)</f>
        <v>0</v>
      </c>
      <c r="BI144" s="223">
        <f>IF(N144="nulová",J144,0)</f>
        <v>0</v>
      </c>
      <c r="BJ144" s="16" t="s">
        <v>86</v>
      </c>
      <c r="BK144" s="223">
        <f>ROUND(I144*H144,2)</f>
        <v>18420</v>
      </c>
      <c r="BL144" s="16" t="s">
        <v>204</v>
      </c>
      <c r="BM144" s="222" t="s">
        <v>877</v>
      </c>
    </row>
    <row r="145" s="2" customFormat="1" ht="16.5" customHeight="1">
      <c r="A145" s="31"/>
      <c r="B145" s="32"/>
      <c r="C145" s="211" t="s">
        <v>398</v>
      </c>
      <c r="D145" s="211" t="s">
        <v>188</v>
      </c>
      <c r="E145" s="212" t="s">
        <v>2313</v>
      </c>
      <c r="F145" s="213" t="s">
        <v>2314</v>
      </c>
      <c r="G145" s="214" t="s">
        <v>224</v>
      </c>
      <c r="H145" s="215">
        <v>42.32</v>
      </c>
      <c r="I145" s="216">
        <v>980</v>
      </c>
      <c r="J145" s="216">
        <f>ROUND(I145*H145,2)</f>
        <v>41473.599999999999</v>
      </c>
      <c r="K145" s="217"/>
      <c r="L145" s="37"/>
      <c r="M145" s="218" t="s">
        <v>1</v>
      </c>
      <c r="N145" s="219" t="s">
        <v>43</v>
      </c>
      <c r="O145" s="220">
        <v>0</v>
      </c>
      <c r="P145" s="220">
        <f>O145*H145</f>
        <v>0</v>
      </c>
      <c r="Q145" s="220">
        <v>0</v>
      </c>
      <c r="R145" s="220">
        <f>Q145*H145</f>
        <v>0</v>
      </c>
      <c r="S145" s="220">
        <v>0</v>
      </c>
      <c r="T145" s="221">
        <f>S145*H145</f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222" t="s">
        <v>204</v>
      </c>
      <c r="AT145" s="222" t="s">
        <v>188</v>
      </c>
      <c r="AU145" s="222" t="s">
        <v>88</v>
      </c>
      <c r="AY145" s="16" t="s">
        <v>187</v>
      </c>
      <c r="BE145" s="223">
        <f>IF(N145="základní",J145,0)</f>
        <v>41473.599999999999</v>
      </c>
      <c r="BF145" s="223">
        <f>IF(N145="snížená",J145,0)</f>
        <v>0</v>
      </c>
      <c r="BG145" s="223">
        <f>IF(N145="zákl. přenesená",J145,0)</f>
        <v>0</v>
      </c>
      <c r="BH145" s="223">
        <f>IF(N145="sníž. přenesená",J145,0)</f>
        <v>0</v>
      </c>
      <c r="BI145" s="223">
        <f>IF(N145="nulová",J145,0)</f>
        <v>0</v>
      </c>
      <c r="BJ145" s="16" t="s">
        <v>86</v>
      </c>
      <c r="BK145" s="223">
        <f>ROUND(I145*H145,2)</f>
        <v>41473.599999999999</v>
      </c>
      <c r="BL145" s="16" t="s">
        <v>204</v>
      </c>
      <c r="BM145" s="222" t="s">
        <v>885</v>
      </c>
    </row>
    <row r="146" s="11" customFormat="1" ht="22.8" customHeight="1">
      <c r="A146" s="11"/>
      <c r="B146" s="198"/>
      <c r="C146" s="199"/>
      <c r="D146" s="200" t="s">
        <v>77</v>
      </c>
      <c r="E146" s="251" t="s">
        <v>2315</v>
      </c>
      <c r="F146" s="251" t="s">
        <v>2316</v>
      </c>
      <c r="G146" s="199"/>
      <c r="H146" s="199"/>
      <c r="I146" s="199"/>
      <c r="J146" s="252">
        <f>BK146</f>
        <v>114380.89999999999</v>
      </c>
      <c r="K146" s="199"/>
      <c r="L146" s="203"/>
      <c r="M146" s="204"/>
      <c r="N146" s="205"/>
      <c r="O146" s="205"/>
      <c r="P146" s="206">
        <f>SUM(P147:P172)</f>
        <v>0</v>
      </c>
      <c r="Q146" s="205"/>
      <c r="R146" s="206">
        <f>SUM(R147:R172)</f>
        <v>0</v>
      </c>
      <c r="S146" s="205"/>
      <c r="T146" s="207">
        <f>SUM(T147:T172)</f>
        <v>0</v>
      </c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R146" s="208" t="s">
        <v>86</v>
      </c>
      <c r="AT146" s="209" t="s">
        <v>77</v>
      </c>
      <c r="AU146" s="209" t="s">
        <v>86</v>
      </c>
      <c r="AY146" s="208" t="s">
        <v>187</v>
      </c>
      <c r="BK146" s="210">
        <f>SUM(BK147:BK172)</f>
        <v>114380.89999999999</v>
      </c>
    </row>
    <row r="147" s="2" customFormat="1" ht="16.5" customHeight="1">
      <c r="A147" s="31"/>
      <c r="B147" s="32"/>
      <c r="C147" s="263" t="s">
        <v>403</v>
      </c>
      <c r="D147" s="263" t="s">
        <v>461</v>
      </c>
      <c r="E147" s="264" t="s">
        <v>2317</v>
      </c>
      <c r="F147" s="265" t="s">
        <v>2318</v>
      </c>
      <c r="G147" s="266" t="s">
        <v>220</v>
      </c>
      <c r="H147" s="267">
        <v>15.1</v>
      </c>
      <c r="I147" s="268">
        <v>935</v>
      </c>
      <c r="J147" s="268">
        <f>ROUND(I147*H147,2)</f>
        <v>14118.5</v>
      </c>
      <c r="K147" s="269"/>
      <c r="L147" s="270"/>
      <c r="M147" s="271" t="s">
        <v>1</v>
      </c>
      <c r="N147" s="272" t="s">
        <v>43</v>
      </c>
      <c r="O147" s="220">
        <v>0</v>
      </c>
      <c r="P147" s="220">
        <f>O147*H147</f>
        <v>0</v>
      </c>
      <c r="Q147" s="220">
        <v>0</v>
      </c>
      <c r="R147" s="220">
        <f>Q147*H147</f>
        <v>0</v>
      </c>
      <c r="S147" s="220">
        <v>0</v>
      </c>
      <c r="T147" s="221">
        <f>S147*H147</f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222" t="s">
        <v>332</v>
      </c>
      <c r="AT147" s="222" t="s">
        <v>461</v>
      </c>
      <c r="AU147" s="222" t="s">
        <v>88</v>
      </c>
      <c r="AY147" s="16" t="s">
        <v>187</v>
      </c>
      <c r="BE147" s="223">
        <f>IF(N147="základní",J147,0)</f>
        <v>14118.5</v>
      </c>
      <c r="BF147" s="223">
        <f>IF(N147="snížená",J147,0)</f>
        <v>0</v>
      </c>
      <c r="BG147" s="223">
        <f>IF(N147="zákl. přenesená",J147,0)</f>
        <v>0</v>
      </c>
      <c r="BH147" s="223">
        <f>IF(N147="sníž. přenesená",J147,0)</f>
        <v>0</v>
      </c>
      <c r="BI147" s="223">
        <f>IF(N147="nulová",J147,0)</f>
        <v>0</v>
      </c>
      <c r="BJ147" s="16" t="s">
        <v>86</v>
      </c>
      <c r="BK147" s="223">
        <f>ROUND(I147*H147,2)</f>
        <v>14118.5</v>
      </c>
      <c r="BL147" s="16" t="s">
        <v>204</v>
      </c>
      <c r="BM147" s="222" t="s">
        <v>893</v>
      </c>
    </row>
    <row r="148" s="2" customFormat="1" ht="16.5" customHeight="1">
      <c r="A148" s="31"/>
      <c r="B148" s="32"/>
      <c r="C148" s="263" t="s">
        <v>407</v>
      </c>
      <c r="D148" s="263" t="s">
        <v>461</v>
      </c>
      <c r="E148" s="264" t="s">
        <v>2319</v>
      </c>
      <c r="F148" s="265" t="s">
        <v>2320</v>
      </c>
      <c r="G148" s="266" t="s">
        <v>224</v>
      </c>
      <c r="H148" s="267">
        <v>0.029999999999999999</v>
      </c>
      <c r="I148" s="268">
        <v>30860</v>
      </c>
      <c r="J148" s="268">
        <f>ROUND(I148*H148,2)</f>
        <v>925.79999999999995</v>
      </c>
      <c r="K148" s="269"/>
      <c r="L148" s="270"/>
      <c r="M148" s="271" t="s">
        <v>1</v>
      </c>
      <c r="N148" s="272" t="s">
        <v>43</v>
      </c>
      <c r="O148" s="220">
        <v>0</v>
      </c>
      <c r="P148" s="220">
        <f>O148*H148</f>
        <v>0</v>
      </c>
      <c r="Q148" s="220">
        <v>0</v>
      </c>
      <c r="R148" s="220">
        <f>Q148*H148</f>
        <v>0</v>
      </c>
      <c r="S148" s="220">
        <v>0</v>
      </c>
      <c r="T148" s="221">
        <f>S148*H148</f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222" t="s">
        <v>332</v>
      </c>
      <c r="AT148" s="222" t="s">
        <v>461</v>
      </c>
      <c r="AU148" s="222" t="s">
        <v>88</v>
      </c>
      <c r="AY148" s="16" t="s">
        <v>187</v>
      </c>
      <c r="BE148" s="223">
        <f>IF(N148="základní",J148,0)</f>
        <v>925.79999999999995</v>
      </c>
      <c r="BF148" s="223">
        <f>IF(N148="snížená",J148,0)</f>
        <v>0</v>
      </c>
      <c r="BG148" s="223">
        <f>IF(N148="zákl. přenesená",J148,0)</f>
        <v>0</v>
      </c>
      <c r="BH148" s="223">
        <f>IF(N148="sníž. přenesená",J148,0)</f>
        <v>0</v>
      </c>
      <c r="BI148" s="223">
        <f>IF(N148="nulová",J148,0)</f>
        <v>0</v>
      </c>
      <c r="BJ148" s="16" t="s">
        <v>86</v>
      </c>
      <c r="BK148" s="223">
        <f>ROUND(I148*H148,2)</f>
        <v>925.79999999999995</v>
      </c>
      <c r="BL148" s="16" t="s">
        <v>204</v>
      </c>
      <c r="BM148" s="222" t="s">
        <v>1268</v>
      </c>
    </row>
    <row r="149" s="2" customFormat="1" ht="16.5" customHeight="1">
      <c r="A149" s="31"/>
      <c r="B149" s="32"/>
      <c r="C149" s="263" t="s">
        <v>411</v>
      </c>
      <c r="D149" s="263" t="s">
        <v>461</v>
      </c>
      <c r="E149" s="264" t="s">
        <v>2321</v>
      </c>
      <c r="F149" s="265" t="s">
        <v>2322</v>
      </c>
      <c r="G149" s="266" t="s">
        <v>2323</v>
      </c>
      <c r="H149" s="267">
        <v>0.20000000000000001</v>
      </c>
      <c r="I149" s="268">
        <v>306</v>
      </c>
      <c r="J149" s="268">
        <f>ROUND(I149*H149,2)</f>
        <v>61.200000000000003</v>
      </c>
      <c r="K149" s="269"/>
      <c r="L149" s="270"/>
      <c r="M149" s="271" t="s">
        <v>1</v>
      </c>
      <c r="N149" s="272" t="s">
        <v>43</v>
      </c>
      <c r="O149" s="220">
        <v>0</v>
      </c>
      <c r="P149" s="220">
        <f>O149*H149</f>
        <v>0</v>
      </c>
      <c r="Q149" s="220">
        <v>0</v>
      </c>
      <c r="R149" s="220">
        <f>Q149*H149</f>
        <v>0</v>
      </c>
      <c r="S149" s="220">
        <v>0</v>
      </c>
      <c r="T149" s="221">
        <f>S149*H149</f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222" t="s">
        <v>332</v>
      </c>
      <c r="AT149" s="222" t="s">
        <v>461</v>
      </c>
      <c r="AU149" s="222" t="s">
        <v>88</v>
      </c>
      <c r="AY149" s="16" t="s">
        <v>187</v>
      </c>
      <c r="BE149" s="223">
        <f>IF(N149="základní",J149,0)</f>
        <v>61.200000000000003</v>
      </c>
      <c r="BF149" s="223">
        <f>IF(N149="snížená",J149,0)</f>
        <v>0</v>
      </c>
      <c r="BG149" s="223">
        <f>IF(N149="zákl. přenesená",J149,0)</f>
        <v>0</v>
      </c>
      <c r="BH149" s="223">
        <f>IF(N149="sníž. přenesená",J149,0)</f>
        <v>0</v>
      </c>
      <c r="BI149" s="223">
        <f>IF(N149="nulová",J149,0)</f>
        <v>0</v>
      </c>
      <c r="BJ149" s="16" t="s">
        <v>86</v>
      </c>
      <c r="BK149" s="223">
        <f>ROUND(I149*H149,2)</f>
        <v>61.200000000000003</v>
      </c>
      <c r="BL149" s="16" t="s">
        <v>204</v>
      </c>
      <c r="BM149" s="222" t="s">
        <v>1271</v>
      </c>
    </row>
    <row r="150" s="2" customFormat="1" ht="16.5" customHeight="1">
      <c r="A150" s="31"/>
      <c r="B150" s="32"/>
      <c r="C150" s="263" t="s">
        <v>415</v>
      </c>
      <c r="D150" s="263" t="s">
        <v>461</v>
      </c>
      <c r="E150" s="264" t="s">
        <v>2324</v>
      </c>
      <c r="F150" s="265" t="s">
        <v>2325</v>
      </c>
      <c r="G150" s="266" t="s">
        <v>1752</v>
      </c>
      <c r="H150" s="267">
        <v>21</v>
      </c>
      <c r="I150" s="268">
        <v>69</v>
      </c>
      <c r="J150" s="268">
        <f>ROUND(I150*H150,2)</f>
        <v>1449</v>
      </c>
      <c r="K150" s="269"/>
      <c r="L150" s="270"/>
      <c r="M150" s="271" t="s">
        <v>1</v>
      </c>
      <c r="N150" s="272" t="s">
        <v>43</v>
      </c>
      <c r="O150" s="220">
        <v>0</v>
      </c>
      <c r="P150" s="220">
        <f>O150*H150</f>
        <v>0</v>
      </c>
      <c r="Q150" s="220">
        <v>0</v>
      </c>
      <c r="R150" s="220">
        <f>Q150*H150</f>
        <v>0</v>
      </c>
      <c r="S150" s="220">
        <v>0</v>
      </c>
      <c r="T150" s="221">
        <f>S150*H150</f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222" t="s">
        <v>332</v>
      </c>
      <c r="AT150" s="222" t="s">
        <v>461</v>
      </c>
      <c r="AU150" s="222" t="s">
        <v>88</v>
      </c>
      <c r="AY150" s="16" t="s">
        <v>187</v>
      </c>
      <c r="BE150" s="223">
        <f>IF(N150="základní",J150,0)</f>
        <v>1449</v>
      </c>
      <c r="BF150" s="223">
        <f>IF(N150="snížená",J150,0)</f>
        <v>0</v>
      </c>
      <c r="BG150" s="223">
        <f>IF(N150="zákl. přenesená",J150,0)</f>
        <v>0</v>
      </c>
      <c r="BH150" s="223">
        <f>IF(N150="sníž. přenesená",J150,0)</f>
        <v>0</v>
      </c>
      <c r="BI150" s="223">
        <f>IF(N150="nulová",J150,0)</f>
        <v>0</v>
      </c>
      <c r="BJ150" s="16" t="s">
        <v>86</v>
      </c>
      <c r="BK150" s="223">
        <f>ROUND(I150*H150,2)</f>
        <v>1449</v>
      </c>
      <c r="BL150" s="16" t="s">
        <v>204</v>
      </c>
      <c r="BM150" s="222" t="s">
        <v>1275</v>
      </c>
    </row>
    <row r="151" s="2" customFormat="1" ht="16.5" customHeight="1">
      <c r="A151" s="31"/>
      <c r="B151" s="32"/>
      <c r="C151" s="263" t="s">
        <v>419</v>
      </c>
      <c r="D151" s="263" t="s">
        <v>461</v>
      </c>
      <c r="E151" s="264" t="s">
        <v>2326</v>
      </c>
      <c r="F151" s="265" t="s">
        <v>2327</v>
      </c>
      <c r="G151" s="266" t="s">
        <v>220</v>
      </c>
      <c r="H151" s="267">
        <v>25.350000000000001</v>
      </c>
      <c r="I151" s="268">
        <v>704</v>
      </c>
      <c r="J151" s="268">
        <f>ROUND(I151*H151,2)</f>
        <v>17846.400000000001</v>
      </c>
      <c r="K151" s="269"/>
      <c r="L151" s="270"/>
      <c r="M151" s="271" t="s">
        <v>1</v>
      </c>
      <c r="N151" s="272" t="s">
        <v>43</v>
      </c>
      <c r="O151" s="220">
        <v>0</v>
      </c>
      <c r="P151" s="220">
        <f>O151*H151</f>
        <v>0</v>
      </c>
      <c r="Q151" s="220">
        <v>0</v>
      </c>
      <c r="R151" s="220">
        <f>Q151*H151</f>
        <v>0</v>
      </c>
      <c r="S151" s="220">
        <v>0</v>
      </c>
      <c r="T151" s="221">
        <f>S151*H151</f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222" t="s">
        <v>332</v>
      </c>
      <c r="AT151" s="222" t="s">
        <v>461</v>
      </c>
      <c r="AU151" s="222" t="s">
        <v>88</v>
      </c>
      <c r="AY151" s="16" t="s">
        <v>187</v>
      </c>
      <c r="BE151" s="223">
        <f>IF(N151="základní",J151,0)</f>
        <v>17846.400000000001</v>
      </c>
      <c r="BF151" s="223">
        <f>IF(N151="snížená",J151,0)</f>
        <v>0</v>
      </c>
      <c r="BG151" s="223">
        <f>IF(N151="zákl. přenesená",J151,0)</f>
        <v>0</v>
      </c>
      <c r="BH151" s="223">
        <f>IF(N151="sníž. přenesená",J151,0)</f>
        <v>0</v>
      </c>
      <c r="BI151" s="223">
        <f>IF(N151="nulová",J151,0)</f>
        <v>0</v>
      </c>
      <c r="BJ151" s="16" t="s">
        <v>86</v>
      </c>
      <c r="BK151" s="223">
        <f>ROUND(I151*H151,2)</f>
        <v>17846.400000000001</v>
      </c>
      <c r="BL151" s="16" t="s">
        <v>204</v>
      </c>
      <c r="BM151" s="222" t="s">
        <v>1278</v>
      </c>
    </row>
    <row r="152" s="2" customFormat="1" ht="16.5" customHeight="1">
      <c r="A152" s="31"/>
      <c r="B152" s="32"/>
      <c r="C152" s="263" t="s">
        <v>424</v>
      </c>
      <c r="D152" s="263" t="s">
        <v>461</v>
      </c>
      <c r="E152" s="264" t="s">
        <v>2328</v>
      </c>
      <c r="F152" s="265" t="s">
        <v>2329</v>
      </c>
      <c r="G152" s="266" t="s">
        <v>1752</v>
      </c>
      <c r="H152" s="267">
        <v>3</v>
      </c>
      <c r="I152" s="268">
        <v>4635</v>
      </c>
      <c r="J152" s="268">
        <f>ROUND(I152*H152,2)</f>
        <v>13905</v>
      </c>
      <c r="K152" s="269"/>
      <c r="L152" s="270"/>
      <c r="M152" s="271" t="s">
        <v>1</v>
      </c>
      <c r="N152" s="272" t="s">
        <v>43</v>
      </c>
      <c r="O152" s="220">
        <v>0</v>
      </c>
      <c r="P152" s="220">
        <f>O152*H152</f>
        <v>0</v>
      </c>
      <c r="Q152" s="220">
        <v>0</v>
      </c>
      <c r="R152" s="220">
        <f>Q152*H152</f>
        <v>0</v>
      </c>
      <c r="S152" s="220">
        <v>0</v>
      </c>
      <c r="T152" s="221">
        <f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222" t="s">
        <v>332</v>
      </c>
      <c r="AT152" s="222" t="s">
        <v>461</v>
      </c>
      <c r="AU152" s="222" t="s">
        <v>88</v>
      </c>
      <c r="AY152" s="16" t="s">
        <v>187</v>
      </c>
      <c r="BE152" s="223">
        <f>IF(N152="základní",J152,0)</f>
        <v>13905</v>
      </c>
      <c r="BF152" s="223">
        <f>IF(N152="snížená",J152,0)</f>
        <v>0</v>
      </c>
      <c r="BG152" s="223">
        <f>IF(N152="zákl. přenesená",J152,0)</f>
        <v>0</v>
      </c>
      <c r="BH152" s="223">
        <f>IF(N152="sníž. přenesená",J152,0)</f>
        <v>0</v>
      </c>
      <c r="BI152" s="223">
        <f>IF(N152="nulová",J152,0)</f>
        <v>0</v>
      </c>
      <c r="BJ152" s="16" t="s">
        <v>86</v>
      </c>
      <c r="BK152" s="223">
        <f>ROUND(I152*H152,2)</f>
        <v>13905</v>
      </c>
      <c r="BL152" s="16" t="s">
        <v>204</v>
      </c>
      <c r="BM152" s="222" t="s">
        <v>1282</v>
      </c>
    </row>
    <row r="153" s="2" customFormat="1" ht="16.5" customHeight="1">
      <c r="A153" s="31"/>
      <c r="B153" s="32"/>
      <c r="C153" s="263" t="s">
        <v>429</v>
      </c>
      <c r="D153" s="263" t="s">
        <v>461</v>
      </c>
      <c r="E153" s="264" t="s">
        <v>2330</v>
      </c>
      <c r="F153" s="265" t="s">
        <v>2331</v>
      </c>
      <c r="G153" s="266" t="s">
        <v>1752</v>
      </c>
      <c r="H153" s="267">
        <v>4</v>
      </c>
      <c r="I153" s="268">
        <v>2987</v>
      </c>
      <c r="J153" s="268">
        <f>ROUND(I153*H153,2)</f>
        <v>11948</v>
      </c>
      <c r="K153" s="269"/>
      <c r="L153" s="270"/>
      <c r="M153" s="271" t="s">
        <v>1</v>
      </c>
      <c r="N153" s="272" t="s">
        <v>43</v>
      </c>
      <c r="O153" s="220">
        <v>0</v>
      </c>
      <c r="P153" s="220">
        <f>O153*H153</f>
        <v>0</v>
      </c>
      <c r="Q153" s="220">
        <v>0</v>
      </c>
      <c r="R153" s="220">
        <f>Q153*H153</f>
        <v>0</v>
      </c>
      <c r="S153" s="220">
        <v>0</v>
      </c>
      <c r="T153" s="221">
        <f>S153*H153</f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222" t="s">
        <v>332</v>
      </c>
      <c r="AT153" s="222" t="s">
        <v>461</v>
      </c>
      <c r="AU153" s="222" t="s">
        <v>88</v>
      </c>
      <c r="AY153" s="16" t="s">
        <v>187</v>
      </c>
      <c r="BE153" s="223">
        <f>IF(N153="základní",J153,0)</f>
        <v>11948</v>
      </c>
      <c r="BF153" s="223">
        <f>IF(N153="snížená",J153,0)</f>
        <v>0</v>
      </c>
      <c r="BG153" s="223">
        <f>IF(N153="zákl. přenesená",J153,0)</f>
        <v>0</v>
      </c>
      <c r="BH153" s="223">
        <f>IF(N153="sníž. přenesená",J153,0)</f>
        <v>0</v>
      </c>
      <c r="BI153" s="223">
        <f>IF(N153="nulová",J153,0)</f>
        <v>0</v>
      </c>
      <c r="BJ153" s="16" t="s">
        <v>86</v>
      </c>
      <c r="BK153" s="223">
        <f>ROUND(I153*H153,2)</f>
        <v>11948</v>
      </c>
      <c r="BL153" s="16" t="s">
        <v>204</v>
      </c>
      <c r="BM153" s="222" t="s">
        <v>1285</v>
      </c>
    </row>
    <row r="154" s="2" customFormat="1" ht="16.5" customHeight="1">
      <c r="A154" s="31"/>
      <c r="B154" s="32"/>
      <c r="C154" s="263" t="s">
        <v>659</v>
      </c>
      <c r="D154" s="263" t="s">
        <v>461</v>
      </c>
      <c r="E154" s="264" t="s">
        <v>2332</v>
      </c>
      <c r="F154" s="265" t="s">
        <v>2333</v>
      </c>
      <c r="G154" s="266" t="s">
        <v>1752</v>
      </c>
      <c r="H154" s="267">
        <v>1</v>
      </c>
      <c r="I154" s="268">
        <v>4750</v>
      </c>
      <c r="J154" s="268">
        <f>ROUND(I154*H154,2)</f>
        <v>4750</v>
      </c>
      <c r="K154" s="269"/>
      <c r="L154" s="270"/>
      <c r="M154" s="271" t="s">
        <v>1</v>
      </c>
      <c r="N154" s="272" t="s">
        <v>43</v>
      </c>
      <c r="O154" s="220">
        <v>0</v>
      </c>
      <c r="P154" s="220">
        <f>O154*H154</f>
        <v>0</v>
      </c>
      <c r="Q154" s="220">
        <v>0</v>
      </c>
      <c r="R154" s="220">
        <f>Q154*H154</f>
        <v>0</v>
      </c>
      <c r="S154" s="220">
        <v>0</v>
      </c>
      <c r="T154" s="221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222" t="s">
        <v>332</v>
      </c>
      <c r="AT154" s="222" t="s">
        <v>461</v>
      </c>
      <c r="AU154" s="222" t="s">
        <v>88</v>
      </c>
      <c r="AY154" s="16" t="s">
        <v>187</v>
      </c>
      <c r="BE154" s="223">
        <f>IF(N154="základní",J154,0)</f>
        <v>4750</v>
      </c>
      <c r="BF154" s="223">
        <f>IF(N154="snížená",J154,0)</f>
        <v>0</v>
      </c>
      <c r="BG154" s="223">
        <f>IF(N154="zákl. přenesená",J154,0)</f>
        <v>0</v>
      </c>
      <c r="BH154" s="223">
        <f>IF(N154="sníž. přenesená",J154,0)</f>
        <v>0</v>
      </c>
      <c r="BI154" s="223">
        <f>IF(N154="nulová",J154,0)</f>
        <v>0</v>
      </c>
      <c r="BJ154" s="16" t="s">
        <v>86</v>
      </c>
      <c r="BK154" s="223">
        <f>ROUND(I154*H154,2)</f>
        <v>4750</v>
      </c>
      <c r="BL154" s="16" t="s">
        <v>204</v>
      </c>
      <c r="BM154" s="222" t="s">
        <v>1289</v>
      </c>
    </row>
    <row r="155" s="2" customFormat="1" ht="16.5" customHeight="1">
      <c r="A155" s="31"/>
      <c r="B155" s="32"/>
      <c r="C155" s="263" t="s">
        <v>663</v>
      </c>
      <c r="D155" s="263" t="s">
        <v>461</v>
      </c>
      <c r="E155" s="264" t="s">
        <v>2334</v>
      </c>
      <c r="F155" s="265" t="s">
        <v>2335</v>
      </c>
      <c r="G155" s="266" t="s">
        <v>1752</v>
      </c>
      <c r="H155" s="267">
        <v>1</v>
      </c>
      <c r="I155" s="268">
        <v>81</v>
      </c>
      <c r="J155" s="268">
        <f>ROUND(I155*H155,2)</f>
        <v>81</v>
      </c>
      <c r="K155" s="269"/>
      <c r="L155" s="270"/>
      <c r="M155" s="271" t="s">
        <v>1</v>
      </c>
      <c r="N155" s="272" t="s">
        <v>43</v>
      </c>
      <c r="O155" s="220">
        <v>0</v>
      </c>
      <c r="P155" s="220">
        <f>O155*H155</f>
        <v>0</v>
      </c>
      <c r="Q155" s="220">
        <v>0</v>
      </c>
      <c r="R155" s="220">
        <f>Q155*H155</f>
        <v>0</v>
      </c>
      <c r="S155" s="220">
        <v>0</v>
      </c>
      <c r="T155" s="221">
        <f>S155*H155</f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222" t="s">
        <v>332</v>
      </c>
      <c r="AT155" s="222" t="s">
        <v>461</v>
      </c>
      <c r="AU155" s="222" t="s">
        <v>88</v>
      </c>
      <c r="AY155" s="16" t="s">
        <v>187</v>
      </c>
      <c r="BE155" s="223">
        <f>IF(N155="základní",J155,0)</f>
        <v>81</v>
      </c>
      <c r="BF155" s="223">
        <f>IF(N155="snížená",J155,0)</f>
        <v>0</v>
      </c>
      <c r="BG155" s="223">
        <f>IF(N155="zákl. přenesená",J155,0)</f>
        <v>0</v>
      </c>
      <c r="BH155" s="223">
        <f>IF(N155="sníž. přenesená",J155,0)</f>
        <v>0</v>
      </c>
      <c r="BI155" s="223">
        <f>IF(N155="nulová",J155,0)</f>
        <v>0</v>
      </c>
      <c r="BJ155" s="16" t="s">
        <v>86</v>
      </c>
      <c r="BK155" s="223">
        <f>ROUND(I155*H155,2)</f>
        <v>81</v>
      </c>
      <c r="BL155" s="16" t="s">
        <v>204</v>
      </c>
      <c r="BM155" s="222" t="s">
        <v>1292</v>
      </c>
    </row>
    <row r="156" s="2" customFormat="1" ht="16.5" customHeight="1">
      <c r="A156" s="31"/>
      <c r="B156" s="32"/>
      <c r="C156" s="263" t="s">
        <v>665</v>
      </c>
      <c r="D156" s="263" t="s">
        <v>461</v>
      </c>
      <c r="E156" s="264" t="s">
        <v>2336</v>
      </c>
      <c r="F156" s="265" t="s">
        <v>2337</v>
      </c>
      <c r="G156" s="266" t="s">
        <v>1752</v>
      </c>
      <c r="H156" s="267">
        <v>10</v>
      </c>
      <c r="I156" s="268">
        <v>76</v>
      </c>
      <c r="J156" s="268">
        <f>ROUND(I156*H156,2)</f>
        <v>760</v>
      </c>
      <c r="K156" s="269"/>
      <c r="L156" s="270"/>
      <c r="M156" s="271" t="s">
        <v>1</v>
      </c>
      <c r="N156" s="272" t="s">
        <v>43</v>
      </c>
      <c r="O156" s="220">
        <v>0</v>
      </c>
      <c r="P156" s="220">
        <f>O156*H156</f>
        <v>0</v>
      </c>
      <c r="Q156" s="220">
        <v>0</v>
      </c>
      <c r="R156" s="220">
        <f>Q156*H156</f>
        <v>0</v>
      </c>
      <c r="S156" s="220">
        <v>0</v>
      </c>
      <c r="T156" s="221">
        <f>S156*H156</f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222" t="s">
        <v>332</v>
      </c>
      <c r="AT156" s="222" t="s">
        <v>461</v>
      </c>
      <c r="AU156" s="222" t="s">
        <v>88</v>
      </c>
      <c r="AY156" s="16" t="s">
        <v>187</v>
      </c>
      <c r="BE156" s="223">
        <f>IF(N156="základní",J156,0)</f>
        <v>760</v>
      </c>
      <c r="BF156" s="223">
        <f>IF(N156="snížená",J156,0)</f>
        <v>0</v>
      </c>
      <c r="BG156" s="223">
        <f>IF(N156="zákl. přenesená",J156,0)</f>
        <v>0</v>
      </c>
      <c r="BH156" s="223">
        <f>IF(N156="sníž. přenesená",J156,0)</f>
        <v>0</v>
      </c>
      <c r="BI156" s="223">
        <f>IF(N156="nulová",J156,0)</f>
        <v>0</v>
      </c>
      <c r="BJ156" s="16" t="s">
        <v>86</v>
      </c>
      <c r="BK156" s="223">
        <f>ROUND(I156*H156,2)</f>
        <v>760</v>
      </c>
      <c r="BL156" s="16" t="s">
        <v>204</v>
      </c>
      <c r="BM156" s="222" t="s">
        <v>1296</v>
      </c>
    </row>
    <row r="157" s="2" customFormat="1" ht="16.5" customHeight="1">
      <c r="A157" s="31"/>
      <c r="B157" s="32"/>
      <c r="C157" s="263" t="s">
        <v>668</v>
      </c>
      <c r="D157" s="263" t="s">
        <v>461</v>
      </c>
      <c r="E157" s="264" t="s">
        <v>2338</v>
      </c>
      <c r="F157" s="265" t="s">
        <v>2339</v>
      </c>
      <c r="G157" s="266" t="s">
        <v>1752</v>
      </c>
      <c r="H157" s="267">
        <v>3</v>
      </c>
      <c r="I157" s="268">
        <v>81</v>
      </c>
      <c r="J157" s="268">
        <f>ROUND(I157*H157,2)</f>
        <v>243</v>
      </c>
      <c r="K157" s="269"/>
      <c r="L157" s="270"/>
      <c r="M157" s="271" t="s">
        <v>1</v>
      </c>
      <c r="N157" s="272" t="s">
        <v>43</v>
      </c>
      <c r="O157" s="220">
        <v>0</v>
      </c>
      <c r="P157" s="220">
        <f>O157*H157</f>
        <v>0</v>
      </c>
      <c r="Q157" s="220">
        <v>0</v>
      </c>
      <c r="R157" s="220">
        <f>Q157*H157</f>
        <v>0</v>
      </c>
      <c r="S157" s="220">
        <v>0</v>
      </c>
      <c r="T157" s="221">
        <f>S157*H157</f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222" t="s">
        <v>332</v>
      </c>
      <c r="AT157" s="222" t="s">
        <v>461</v>
      </c>
      <c r="AU157" s="222" t="s">
        <v>88</v>
      </c>
      <c r="AY157" s="16" t="s">
        <v>187</v>
      </c>
      <c r="BE157" s="223">
        <f>IF(N157="základní",J157,0)</f>
        <v>243</v>
      </c>
      <c r="BF157" s="223">
        <f>IF(N157="snížená",J157,0)</f>
        <v>0</v>
      </c>
      <c r="BG157" s="223">
        <f>IF(N157="zákl. přenesená",J157,0)</f>
        <v>0</v>
      </c>
      <c r="BH157" s="223">
        <f>IF(N157="sníž. přenesená",J157,0)</f>
        <v>0</v>
      </c>
      <c r="BI157" s="223">
        <f>IF(N157="nulová",J157,0)</f>
        <v>0</v>
      </c>
      <c r="BJ157" s="16" t="s">
        <v>86</v>
      </c>
      <c r="BK157" s="223">
        <f>ROUND(I157*H157,2)</f>
        <v>243</v>
      </c>
      <c r="BL157" s="16" t="s">
        <v>204</v>
      </c>
      <c r="BM157" s="222" t="s">
        <v>1300</v>
      </c>
    </row>
    <row r="158" s="2" customFormat="1" ht="16.5" customHeight="1">
      <c r="A158" s="31"/>
      <c r="B158" s="32"/>
      <c r="C158" s="263" t="s">
        <v>670</v>
      </c>
      <c r="D158" s="263" t="s">
        <v>461</v>
      </c>
      <c r="E158" s="264" t="s">
        <v>2340</v>
      </c>
      <c r="F158" s="265" t="s">
        <v>2341</v>
      </c>
      <c r="G158" s="266" t="s">
        <v>1752</v>
      </c>
      <c r="H158" s="267">
        <v>160</v>
      </c>
      <c r="I158" s="268">
        <v>81</v>
      </c>
      <c r="J158" s="268">
        <f>ROUND(I158*H158,2)</f>
        <v>12960</v>
      </c>
      <c r="K158" s="269"/>
      <c r="L158" s="270"/>
      <c r="M158" s="271" t="s">
        <v>1</v>
      </c>
      <c r="N158" s="272" t="s">
        <v>43</v>
      </c>
      <c r="O158" s="220">
        <v>0</v>
      </c>
      <c r="P158" s="220">
        <f>O158*H158</f>
        <v>0</v>
      </c>
      <c r="Q158" s="220">
        <v>0</v>
      </c>
      <c r="R158" s="220">
        <f>Q158*H158</f>
        <v>0</v>
      </c>
      <c r="S158" s="220">
        <v>0</v>
      </c>
      <c r="T158" s="221">
        <f>S158*H158</f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222" t="s">
        <v>332</v>
      </c>
      <c r="AT158" s="222" t="s">
        <v>461</v>
      </c>
      <c r="AU158" s="222" t="s">
        <v>88</v>
      </c>
      <c r="AY158" s="16" t="s">
        <v>187</v>
      </c>
      <c r="BE158" s="223">
        <f>IF(N158="základní",J158,0)</f>
        <v>12960</v>
      </c>
      <c r="BF158" s="223">
        <f>IF(N158="snížená",J158,0)</f>
        <v>0</v>
      </c>
      <c r="BG158" s="223">
        <f>IF(N158="zákl. přenesená",J158,0)</f>
        <v>0</v>
      </c>
      <c r="BH158" s="223">
        <f>IF(N158="sníž. přenesená",J158,0)</f>
        <v>0</v>
      </c>
      <c r="BI158" s="223">
        <f>IF(N158="nulová",J158,0)</f>
        <v>0</v>
      </c>
      <c r="BJ158" s="16" t="s">
        <v>86</v>
      </c>
      <c r="BK158" s="223">
        <f>ROUND(I158*H158,2)</f>
        <v>12960</v>
      </c>
      <c r="BL158" s="16" t="s">
        <v>204</v>
      </c>
      <c r="BM158" s="222" t="s">
        <v>1305</v>
      </c>
    </row>
    <row r="159" s="2" customFormat="1" ht="16.5" customHeight="1">
      <c r="A159" s="31"/>
      <c r="B159" s="32"/>
      <c r="C159" s="263" t="s">
        <v>676</v>
      </c>
      <c r="D159" s="263" t="s">
        <v>461</v>
      </c>
      <c r="E159" s="264" t="s">
        <v>2342</v>
      </c>
      <c r="F159" s="265" t="s">
        <v>2343</v>
      </c>
      <c r="G159" s="266" t="s">
        <v>1752</v>
      </c>
      <c r="H159" s="267">
        <v>140</v>
      </c>
      <c r="I159" s="268">
        <v>76</v>
      </c>
      <c r="J159" s="268">
        <f>ROUND(I159*H159,2)</f>
        <v>10640</v>
      </c>
      <c r="K159" s="269"/>
      <c r="L159" s="270"/>
      <c r="M159" s="271" t="s">
        <v>1</v>
      </c>
      <c r="N159" s="272" t="s">
        <v>43</v>
      </c>
      <c r="O159" s="220">
        <v>0</v>
      </c>
      <c r="P159" s="220">
        <f>O159*H159</f>
        <v>0</v>
      </c>
      <c r="Q159" s="220">
        <v>0</v>
      </c>
      <c r="R159" s="220">
        <f>Q159*H159</f>
        <v>0</v>
      </c>
      <c r="S159" s="220">
        <v>0</v>
      </c>
      <c r="T159" s="221">
        <f>S159*H159</f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222" t="s">
        <v>332</v>
      </c>
      <c r="AT159" s="222" t="s">
        <v>461</v>
      </c>
      <c r="AU159" s="222" t="s">
        <v>88</v>
      </c>
      <c r="AY159" s="16" t="s">
        <v>187</v>
      </c>
      <c r="BE159" s="223">
        <f>IF(N159="základní",J159,0)</f>
        <v>10640</v>
      </c>
      <c r="BF159" s="223">
        <f>IF(N159="snížená",J159,0)</f>
        <v>0</v>
      </c>
      <c r="BG159" s="223">
        <f>IF(N159="zákl. přenesená",J159,0)</f>
        <v>0</v>
      </c>
      <c r="BH159" s="223">
        <f>IF(N159="sníž. přenesená",J159,0)</f>
        <v>0</v>
      </c>
      <c r="BI159" s="223">
        <f>IF(N159="nulová",J159,0)</f>
        <v>0</v>
      </c>
      <c r="BJ159" s="16" t="s">
        <v>86</v>
      </c>
      <c r="BK159" s="223">
        <f>ROUND(I159*H159,2)</f>
        <v>10640</v>
      </c>
      <c r="BL159" s="16" t="s">
        <v>204</v>
      </c>
      <c r="BM159" s="222" t="s">
        <v>1309</v>
      </c>
    </row>
    <row r="160" s="2" customFormat="1" ht="16.5" customHeight="1">
      <c r="A160" s="31"/>
      <c r="B160" s="32"/>
      <c r="C160" s="263" t="s">
        <v>680</v>
      </c>
      <c r="D160" s="263" t="s">
        <v>461</v>
      </c>
      <c r="E160" s="264" t="s">
        <v>2344</v>
      </c>
      <c r="F160" s="265" t="s">
        <v>2345</v>
      </c>
      <c r="G160" s="266" t="s">
        <v>1752</v>
      </c>
      <c r="H160" s="267">
        <v>55</v>
      </c>
      <c r="I160" s="268">
        <v>95</v>
      </c>
      <c r="J160" s="268">
        <f>ROUND(I160*H160,2)</f>
        <v>5225</v>
      </c>
      <c r="K160" s="269"/>
      <c r="L160" s="270"/>
      <c r="M160" s="271" t="s">
        <v>1</v>
      </c>
      <c r="N160" s="272" t="s">
        <v>43</v>
      </c>
      <c r="O160" s="220">
        <v>0</v>
      </c>
      <c r="P160" s="220">
        <f>O160*H160</f>
        <v>0</v>
      </c>
      <c r="Q160" s="220">
        <v>0</v>
      </c>
      <c r="R160" s="220">
        <f>Q160*H160</f>
        <v>0</v>
      </c>
      <c r="S160" s="220">
        <v>0</v>
      </c>
      <c r="T160" s="221">
        <f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222" t="s">
        <v>332</v>
      </c>
      <c r="AT160" s="222" t="s">
        <v>461</v>
      </c>
      <c r="AU160" s="222" t="s">
        <v>88</v>
      </c>
      <c r="AY160" s="16" t="s">
        <v>187</v>
      </c>
      <c r="BE160" s="223">
        <f>IF(N160="základní",J160,0)</f>
        <v>5225</v>
      </c>
      <c r="BF160" s="223">
        <f>IF(N160="snížená",J160,0)</f>
        <v>0</v>
      </c>
      <c r="BG160" s="223">
        <f>IF(N160="zákl. přenesená",J160,0)</f>
        <v>0</v>
      </c>
      <c r="BH160" s="223">
        <f>IF(N160="sníž. přenesená",J160,0)</f>
        <v>0</v>
      </c>
      <c r="BI160" s="223">
        <f>IF(N160="nulová",J160,0)</f>
        <v>0</v>
      </c>
      <c r="BJ160" s="16" t="s">
        <v>86</v>
      </c>
      <c r="BK160" s="223">
        <f>ROUND(I160*H160,2)</f>
        <v>5225</v>
      </c>
      <c r="BL160" s="16" t="s">
        <v>204</v>
      </c>
      <c r="BM160" s="222" t="s">
        <v>1313</v>
      </c>
    </row>
    <row r="161" s="2" customFormat="1" ht="16.5" customHeight="1">
      <c r="A161" s="31"/>
      <c r="B161" s="32"/>
      <c r="C161" s="263" t="s">
        <v>684</v>
      </c>
      <c r="D161" s="263" t="s">
        <v>461</v>
      </c>
      <c r="E161" s="264" t="s">
        <v>2346</v>
      </c>
      <c r="F161" s="265" t="s">
        <v>2347</v>
      </c>
      <c r="G161" s="266" t="s">
        <v>1752</v>
      </c>
      <c r="H161" s="267">
        <v>140</v>
      </c>
      <c r="I161" s="268">
        <v>83</v>
      </c>
      <c r="J161" s="268">
        <f>ROUND(I161*H161,2)</f>
        <v>11620</v>
      </c>
      <c r="K161" s="269"/>
      <c r="L161" s="270"/>
      <c r="M161" s="271" t="s">
        <v>1</v>
      </c>
      <c r="N161" s="272" t="s">
        <v>43</v>
      </c>
      <c r="O161" s="220">
        <v>0</v>
      </c>
      <c r="P161" s="220">
        <f>O161*H161</f>
        <v>0</v>
      </c>
      <c r="Q161" s="220">
        <v>0</v>
      </c>
      <c r="R161" s="220">
        <f>Q161*H161</f>
        <v>0</v>
      </c>
      <c r="S161" s="220">
        <v>0</v>
      </c>
      <c r="T161" s="221">
        <f>S161*H161</f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222" t="s">
        <v>332</v>
      </c>
      <c r="AT161" s="222" t="s">
        <v>461</v>
      </c>
      <c r="AU161" s="222" t="s">
        <v>88</v>
      </c>
      <c r="AY161" s="16" t="s">
        <v>187</v>
      </c>
      <c r="BE161" s="223">
        <f>IF(N161="základní",J161,0)</f>
        <v>11620</v>
      </c>
      <c r="BF161" s="223">
        <f>IF(N161="snížená",J161,0)</f>
        <v>0</v>
      </c>
      <c r="BG161" s="223">
        <f>IF(N161="zákl. přenesená",J161,0)</f>
        <v>0</v>
      </c>
      <c r="BH161" s="223">
        <f>IF(N161="sníž. přenesená",J161,0)</f>
        <v>0</v>
      </c>
      <c r="BI161" s="223">
        <f>IF(N161="nulová",J161,0)</f>
        <v>0</v>
      </c>
      <c r="BJ161" s="16" t="s">
        <v>86</v>
      </c>
      <c r="BK161" s="223">
        <f>ROUND(I161*H161,2)</f>
        <v>11620</v>
      </c>
      <c r="BL161" s="16" t="s">
        <v>204</v>
      </c>
      <c r="BM161" s="222" t="s">
        <v>1317</v>
      </c>
    </row>
    <row r="162" s="2" customFormat="1" ht="16.5" customHeight="1">
      <c r="A162" s="31"/>
      <c r="B162" s="32"/>
      <c r="C162" s="263" t="s">
        <v>688</v>
      </c>
      <c r="D162" s="263" t="s">
        <v>461</v>
      </c>
      <c r="E162" s="264" t="s">
        <v>2348</v>
      </c>
      <c r="F162" s="265" t="s">
        <v>2349</v>
      </c>
      <c r="G162" s="266" t="s">
        <v>1752</v>
      </c>
      <c r="H162" s="267">
        <v>1</v>
      </c>
      <c r="I162" s="268">
        <v>1050</v>
      </c>
      <c r="J162" s="268">
        <f>ROUND(I162*H162,2)</f>
        <v>1050</v>
      </c>
      <c r="K162" s="269"/>
      <c r="L162" s="270"/>
      <c r="M162" s="271" t="s">
        <v>1</v>
      </c>
      <c r="N162" s="272" t="s">
        <v>43</v>
      </c>
      <c r="O162" s="220">
        <v>0</v>
      </c>
      <c r="P162" s="220">
        <f>O162*H162</f>
        <v>0</v>
      </c>
      <c r="Q162" s="220">
        <v>0</v>
      </c>
      <c r="R162" s="220">
        <f>Q162*H162</f>
        <v>0</v>
      </c>
      <c r="S162" s="220">
        <v>0</v>
      </c>
      <c r="T162" s="221">
        <f>S162*H162</f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222" t="s">
        <v>332</v>
      </c>
      <c r="AT162" s="222" t="s">
        <v>461</v>
      </c>
      <c r="AU162" s="222" t="s">
        <v>88</v>
      </c>
      <c r="AY162" s="16" t="s">
        <v>187</v>
      </c>
      <c r="BE162" s="223">
        <f>IF(N162="základní",J162,0)</f>
        <v>1050</v>
      </c>
      <c r="BF162" s="223">
        <f>IF(N162="snížená",J162,0)</f>
        <v>0</v>
      </c>
      <c r="BG162" s="223">
        <f>IF(N162="zákl. přenesená",J162,0)</f>
        <v>0</v>
      </c>
      <c r="BH162" s="223">
        <f>IF(N162="sníž. přenesená",J162,0)</f>
        <v>0</v>
      </c>
      <c r="BI162" s="223">
        <f>IF(N162="nulová",J162,0)</f>
        <v>0</v>
      </c>
      <c r="BJ162" s="16" t="s">
        <v>86</v>
      </c>
      <c r="BK162" s="223">
        <f>ROUND(I162*H162,2)</f>
        <v>1050</v>
      </c>
      <c r="BL162" s="16" t="s">
        <v>204</v>
      </c>
      <c r="BM162" s="222" t="s">
        <v>1321</v>
      </c>
    </row>
    <row r="163" s="2" customFormat="1" ht="16.5" customHeight="1">
      <c r="A163" s="31"/>
      <c r="B163" s="32"/>
      <c r="C163" s="263" t="s">
        <v>694</v>
      </c>
      <c r="D163" s="263" t="s">
        <v>461</v>
      </c>
      <c r="E163" s="264" t="s">
        <v>2350</v>
      </c>
      <c r="F163" s="265" t="s">
        <v>2351</v>
      </c>
      <c r="G163" s="266" t="s">
        <v>1752</v>
      </c>
      <c r="H163" s="267">
        <v>1</v>
      </c>
      <c r="I163" s="268">
        <v>1810</v>
      </c>
      <c r="J163" s="268">
        <f>ROUND(I163*H163,2)</f>
        <v>1810</v>
      </c>
      <c r="K163" s="269"/>
      <c r="L163" s="270"/>
      <c r="M163" s="271" t="s">
        <v>1</v>
      </c>
      <c r="N163" s="272" t="s">
        <v>43</v>
      </c>
      <c r="O163" s="220">
        <v>0</v>
      </c>
      <c r="P163" s="220">
        <f>O163*H163</f>
        <v>0</v>
      </c>
      <c r="Q163" s="220">
        <v>0</v>
      </c>
      <c r="R163" s="220">
        <f>Q163*H163</f>
        <v>0</v>
      </c>
      <c r="S163" s="220">
        <v>0</v>
      </c>
      <c r="T163" s="221">
        <f>S163*H163</f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222" t="s">
        <v>332</v>
      </c>
      <c r="AT163" s="222" t="s">
        <v>461</v>
      </c>
      <c r="AU163" s="222" t="s">
        <v>88</v>
      </c>
      <c r="AY163" s="16" t="s">
        <v>187</v>
      </c>
      <c r="BE163" s="223">
        <f>IF(N163="základní",J163,0)</f>
        <v>1810</v>
      </c>
      <c r="BF163" s="223">
        <f>IF(N163="snížená",J163,0)</f>
        <v>0</v>
      </c>
      <c r="BG163" s="223">
        <f>IF(N163="zákl. přenesená",J163,0)</f>
        <v>0</v>
      </c>
      <c r="BH163" s="223">
        <f>IF(N163="sníž. přenesená",J163,0)</f>
        <v>0</v>
      </c>
      <c r="BI163" s="223">
        <f>IF(N163="nulová",J163,0)</f>
        <v>0</v>
      </c>
      <c r="BJ163" s="16" t="s">
        <v>86</v>
      </c>
      <c r="BK163" s="223">
        <f>ROUND(I163*H163,2)</f>
        <v>1810</v>
      </c>
      <c r="BL163" s="16" t="s">
        <v>204</v>
      </c>
      <c r="BM163" s="222" t="s">
        <v>1324</v>
      </c>
    </row>
    <row r="164" s="2" customFormat="1" ht="16.5" customHeight="1">
      <c r="A164" s="31"/>
      <c r="B164" s="32"/>
      <c r="C164" s="263" t="s">
        <v>859</v>
      </c>
      <c r="D164" s="263" t="s">
        <v>461</v>
      </c>
      <c r="E164" s="264" t="s">
        <v>2352</v>
      </c>
      <c r="F164" s="265" t="s">
        <v>2353</v>
      </c>
      <c r="G164" s="266" t="s">
        <v>1752</v>
      </c>
      <c r="H164" s="267">
        <v>3</v>
      </c>
      <c r="I164" s="268">
        <v>850</v>
      </c>
      <c r="J164" s="268">
        <f>ROUND(I164*H164,2)</f>
        <v>2550</v>
      </c>
      <c r="K164" s="269"/>
      <c r="L164" s="270"/>
      <c r="M164" s="271" t="s">
        <v>1</v>
      </c>
      <c r="N164" s="272" t="s">
        <v>43</v>
      </c>
      <c r="O164" s="220">
        <v>0</v>
      </c>
      <c r="P164" s="220">
        <f>O164*H164</f>
        <v>0</v>
      </c>
      <c r="Q164" s="220">
        <v>0</v>
      </c>
      <c r="R164" s="220">
        <f>Q164*H164</f>
        <v>0</v>
      </c>
      <c r="S164" s="220">
        <v>0</v>
      </c>
      <c r="T164" s="221">
        <f>S164*H164</f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222" t="s">
        <v>332</v>
      </c>
      <c r="AT164" s="222" t="s">
        <v>461</v>
      </c>
      <c r="AU164" s="222" t="s">
        <v>88</v>
      </c>
      <c r="AY164" s="16" t="s">
        <v>187</v>
      </c>
      <c r="BE164" s="223">
        <f>IF(N164="základní",J164,0)</f>
        <v>2550</v>
      </c>
      <c r="BF164" s="223">
        <f>IF(N164="snížená",J164,0)</f>
        <v>0</v>
      </c>
      <c r="BG164" s="223">
        <f>IF(N164="zákl. přenesená",J164,0)</f>
        <v>0</v>
      </c>
      <c r="BH164" s="223">
        <f>IF(N164="sníž. přenesená",J164,0)</f>
        <v>0</v>
      </c>
      <c r="BI164" s="223">
        <f>IF(N164="nulová",J164,0)</f>
        <v>0</v>
      </c>
      <c r="BJ164" s="16" t="s">
        <v>86</v>
      </c>
      <c r="BK164" s="223">
        <f>ROUND(I164*H164,2)</f>
        <v>2550</v>
      </c>
      <c r="BL164" s="16" t="s">
        <v>204</v>
      </c>
      <c r="BM164" s="222" t="s">
        <v>1329</v>
      </c>
    </row>
    <row r="165" s="2" customFormat="1" ht="16.5" customHeight="1">
      <c r="A165" s="31"/>
      <c r="B165" s="32"/>
      <c r="C165" s="263" t="s">
        <v>865</v>
      </c>
      <c r="D165" s="263" t="s">
        <v>461</v>
      </c>
      <c r="E165" s="264" t="s">
        <v>2354</v>
      </c>
      <c r="F165" s="265" t="s">
        <v>2355</v>
      </c>
      <c r="G165" s="266" t="s">
        <v>1752</v>
      </c>
      <c r="H165" s="267">
        <v>3</v>
      </c>
      <c r="I165" s="268">
        <v>88</v>
      </c>
      <c r="J165" s="268">
        <f>ROUND(I165*H165,2)</f>
        <v>264</v>
      </c>
      <c r="K165" s="269"/>
      <c r="L165" s="270"/>
      <c r="M165" s="271" t="s">
        <v>1</v>
      </c>
      <c r="N165" s="272" t="s">
        <v>43</v>
      </c>
      <c r="O165" s="220">
        <v>0</v>
      </c>
      <c r="P165" s="220">
        <f>O165*H165</f>
        <v>0</v>
      </c>
      <c r="Q165" s="220">
        <v>0</v>
      </c>
      <c r="R165" s="220">
        <f>Q165*H165</f>
        <v>0</v>
      </c>
      <c r="S165" s="220">
        <v>0</v>
      </c>
      <c r="T165" s="221">
        <f>S165*H165</f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222" t="s">
        <v>332</v>
      </c>
      <c r="AT165" s="222" t="s">
        <v>461</v>
      </c>
      <c r="AU165" s="222" t="s">
        <v>88</v>
      </c>
      <c r="AY165" s="16" t="s">
        <v>187</v>
      </c>
      <c r="BE165" s="223">
        <f>IF(N165="základní",J165,0)</f>
        <v>264</v>
      </c>
      <c r="BF165" s="223">
        <f>IF(N165="snížená",J165,0)</f>
        <v>0</v>
      </c>
      <c r="BG165" s="223">
        <f>IF(N165="zákl. přenesená",J165,0)</f>
        <v>0</v>
      </c>
      <c r="BH165" s="223">
        <f>IF(N165="sníž. přenesená",J165,0)</f>
        <v>0</v>
      </c>
      <c r="BI165" s="223">
        <f>IF(N165="nulová",J165,0)</f>
        <v>0</v>
      </c>
      <c r="BJ165" s="16" t="s">
        <v>86</v>
      </c>
      <c r="BK165" s="223">
        <f>ROUND(I165*H165,2)</f>
        <v>264</v>
      </c>
      <c r="BL165" s="16" t="s">
        <v>204</v>
      </c>
      <c r="BM165" s="222" t="s">
        <v>1332</v>
      </c>
    </row>
    <row r="166" s="2" customFormat="1" ht="16.5" customHeight="1">
      <c r="A166" s="31"/>
      <c r="B166" s="32"/>
      <c r="C166" s="263" t="s">
        <v>869</v>
      </c>
      <c r="D166" s="263" t="s">
        <v>461</v>
      </c>
      <c r="E166" s="264" t="s">
        <v>2356</v>
      </c>
      <c r="F166" s="265" t="s">
        <v>2357</v>
      </c>
      <c r="G166" s="266" t="s">
        <v>1752</v>
      </c>
      <c r="H166" s="267">
        <v>1</v>
      </c>
      <c r="I166" s="268">
        <v>88</v>
      </c>
      <c r="J166" s="268">
        <f>ROUND(I166*H166,2)</f>
        <v>88</v>
      </c>
      <c r="K166" s="269"/>
      <c r="L166" s="270"/>
      <c r="M166" s="271" t="s">
        <v>1</v>
      </c>
      <c r="N166" s="272" t="s">
        <v>43</v>
      </c>
      <c r="O166" s="220">
        <v>0</v>
      </c>
      <c r="P166" s="220">
        <f>O166*H166</f>
        <v>0</v>
      </c>
      <c r="Q166" s="220">
        <v>0</v>
      </c>
      <c r="R166" s="220">
        <f>Q166*H166</f>
        <v>0</v>
      </c>
      <c r="S166" s="220">
        <v>0</v>
      </c>
      <c r="T166" s="221">
        <f>S166*H166</f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222" t="s">
        <v>332</v>
      </c>
      <c r="AT166" s="222" t="s">
        <v>461</v>
      </c>
      <c r="AU166" s="222" t="s">
        <v>88</v>
      </c>
      <c r="AY166" s="16" t="s">
        <v>187</v>
      </c>
      <c r="BE166" s="223">
        <f>IF(N166="základní",J166,0)</f>
        <v>88</v>
      </c>
      <c r="BF166" s="223">
        <f>IF(N166="snížená",J166,0)</f>
        <v>0</v>
      </c>
      <c r="BG166" s="223">
        <f>IF(N166="zákl. přenesená",J166,0)</f>
        <v>0</v>
      </c>
      <c r="BH166" s="223">
        <f>IF(N166="sníž. přenesená",J166,0)</f>
        <v>0</v>
      </c>
      <c r="BI166" s="223">
        <f>IF(N166="nulová",J166,0)</f>
        <v>0</v>
      </c>
      <c r="BJ166" s="16" t="s">
        <v>86</v>
      </c>
      <c r="BK166" s="223">
        <f>ROUND(I166*H166,2)</f>
        <v>88</v>
      </c>
      <c r="BL166" s="16" t="s">
        <v>204</v>
      </c>
      <c r="BM166" s="222" t="s">
        <v>1336</v>
      </c>
    </row>
    <row r="167" s="2" customFormat="1" ht="16.5" customHeight="1">
      <c r="A167" s="31"/>
      <c r="B167" s="32"/>
      <c r="C167" s="263" t="s">
        <v>873</v>
      </c>
      <c r="D167" s="263" t="s">
        <v>461</v>
      </c>
      <c r="E167" s="264" t="s">
        <v>2358</v>
      </c>
      <c r="F167" s="265" t="s">
        <v>2359</v>
      </c>
      <c r="G167" s="266" t="s">
        <v>1752</v>
      </c>
      <c r="H167" s="267">
        <v>3</v>
      </c>
      <c r="I167" s="268">
        <v>165</v>
      </c>
      <c r="J167" s="268">
        <f>ROUND(I167*H167,2)</f>
        <v>495</v>
      </c>
      <c r="K167" s="269"/>
      <c r="L167" s="270"/>
      <c r="M167" s="271" t="s">
        <v>1</v>
      </c>
      <c r="N167" s="272" t="s">
        <v>43</v>
      </c>
      <c r="O167" s="220">
        <v>0</v>
      </c>
      <c r="P167" s="220">
        <f>O167*H167</f>
        <v>0</v>
      </c>
      <c r="Q167" s="220">
        <v>0</v>
      </c>
      <c r="R167" s="220">
        <f>Q167*H167</f>
        <v>0</v>
      </c>
      <c r="S167" s="220">
        <v>0</v>
      </c>
      <c r="T167" s="221">
        <f>S167*H167</f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222" t="s">
        <v>332</v>
      </c>
      <c r="AT167" s="222" t="s">
        <v>461</v>
      </c>
      <c r="AU167" s="222" t="s">
        <v>88</v>
      </c>
      <c r="AY167" s="16" t="s">
        <v>187</v>
      </c>
      <c r="BE167" s="223">
        <f>IF(N167="základní",J167,0)</f>
        <v>495</v>
      </c>
      <c r="BF167" s="223">
        <f>IF(N167="snížená",J167,0)</f>
        <v>0</v>
      </c>
      <c r="BG167" s="223">
        <f>IF(N167="zákl. přenesená",J167,0)</f>
        <v>0</v>
      </c>
      <c r="BH167" s="223">
        <f>IF(N167="sníž. přenesená",J167,0)</f>
        <v>0</v>
      </c>
      <c r="BI167" s="223">
        <f>IF(N167="nulová",J167,0)</f>
        <v>0</v>
      </c>
      <c r="BJ167" s="16" t="s">
        <v>86</v>
      </c>
      <c r="BK167" s="223">
        <f>ROUND(I167*H167,2)</f>
        <v>495</v>
      </c>
      <c r="BL167" s="16" t="s">
        <v>204</v>
      </c>
      <c r="BM167" s="222" t="s">
        <v>1339</v>
      </c>
    </row>
    <row r="168" s="2" customFormat="1" ht="16.5" customHeight="1">
      <c r="A168" s="31"/>
      <c r="B168" s="32"/>
      <c r="C168" s="263" t="s">
        <v>877</v>
      </c>
      <c r="D168" s="263" t="s">
        <v>461</v>
      </c>
      <c r="E168" s="264" t="s">
        <v>2360</v>
      </c>
      <c r="F168" s="265" t="s">
        <v>2361</v>
      </c>
      <c r="G168" s="266" t="s">
        <v>1752</v>
      </c>
      <c r="H168" s="267">
        <v>3</v>
      </c>
      <c r="I168" s="268">
        <v>129</v>
      </c>
      <c r="J168" s="268">
        <f>ROUND(I168*H168,2)</f>
        <v>387</v>
      </c>
      <c r="K168" s="269"/>
      <c r="L168" s="270"/>
      <c r="M168" s="271" t="s">
        <v>1</v>
      </c>
      <c r="N168" s="272" t="s">
        <v>43</v>
      </c>
      <c r="O168" s="220">
        <v>0</v>
      </c>
      <c r="P168" s="220">
        <f>O168*H168</f>
        <v>0</v>
      </c>
      <c r="Q168" s="220">
        <v>0</v>
      </c>
      <c r="R168" s="220">
        <f>Q168*H168</f>
        <v>0</v>
      </c>
      <c r="S168" s="220">
        <v>0</v>
      </c>
      <c r="T168" s="221">
        <f>S168*H168</f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222" t="s">
        <v>332</v>
      </c>
      <c r="AT168" s="222" t="s">
        <v>461</v>
      </c>
      <c r="AU168" s="222" t="s">
        <v>88</v>
      </c>
      <c r="AY168" s="16" t="s">
        <v>187</v>
      </c>
      <c r="BE168" s="223">
        <f>IF(N168="základní",J168,0)</f>
        <v>387</v>
      </c>
      <c r="BF168" s="223">
        <f>IF(N168="snížená",J168,0)</f>
        <v>0</v>
      </c>
      <c r="BG168" s="223">
        <f>IF(N168="zákl. přenesená",J168,0)</f>
        <v>0</v>
      </c>
      <c r="BH168" s="223">
        <f>IF(N168="sníž. přenesená",J168,0)</f>
        <v>0</v>
      </c>
      <c r="BI168" s="223">
        <f>IF(N168="nulová",J168,0)</f>
        <v>0</v>
      </c>
      <c r="BJ168" s="16" t="s">
        <v>86</v>
      </c>
      <c r="BK168" s="223">
        <f>ROUND(I168*H168,2)</f>
        <v>387</v>
      </c>
      <c r="BL168" s="16" t="s">
        <v>204</v>
      </c>
      <c r="BM168" s="222" t="s">
        <v>1342</v>
      </c>
    </row>
    <row r="169" s="2" customFormat="1" ht="16.5" customHeight="1">
      <c r="A169" s="31"/>
      <c r="B169" s="32"/>
      <c r="C169" s="263" t="s">
        <v>881</v>
      </c>
      <c r="D169" s="263" t="s">
        <v>461</v>
      </c>
      <c r="E169" s="264" t="s">
        <v>2362</v>
      </c>
      <c r="F169" s="265" t="s">
        <v>2363</v>
      </c>
      <c r="G169" s="266" t="s">
        <v>1752</v>
      </c>
      <c r="H169" s="267">
        <v>3</v>
      </c>
      <c r="I169" s="268">
        <v>100</v>
      </c>
      <c r="J169" s="268">
        <f>ROUND(I169*H169,2)</f>
        <v>300</v>
      </c>
      <c r="K169" s="269"/>
      <c r="L169" s="270"/>
      <c r="M169" s="271" t="s">
        <v>1</v>
      </c>
      <c r="N169" s="272" t="s">
        <v>43</v>
      </c>
      <c r="O169" s="220">
        <v>0</v>
      </c>
      <c r="P169" s="220">
        <f>O169*H169</f>
        <v>0</v>
      </c>
      <c r="Q169" s="220">
        <v>0</v>
      </c>
      <c r="R169" s="220">
        <f>Q169*H169</f>
        <v>0</v>
      </c>
      <c r="S169" s="220">
        <v>0</v>
      </c>
      <c r="T169" s="221">
        <f>S169*H169</f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222" t="s">
        <v>332</v>
      </c>
      <c r="AT169" s="222" t="s">
        <v>461</v>
      </c>
      <c r="AU169" s="222" t="s">
        <v>88</v>
      </c>
      <c r="AY169" s="16" t="s">
        <v>187</v>
      </c>
      <c r="BE169" s="223">
        <f>IF(N169="základní",J169,0)</f>
        <v>300</v>
      </c>
      <c r="BF169" s="223">
        <f>IF(N169="snížená",J169,0)</f>
        <v>0</v>
      </c>
      <c r="BG169" s="223">
        <f>IF(N169="zákl. přenesená",J169,0)</f>
        <v>0</v>
      </c>
      <c r="BH169" s="223">
        <f>IF(N169="sníž. přenesená",J169,0)</f>
        <v>0</v>
      </c>
      <c r="BI169" s="223">
        <f>IF(N169="nulová",J169,0)</f>
        <v>0</v>
      </c>
      <c r="BJ169" s="16" t="s">
        <v>86</v>
      </c>
      <c r="BK169" s="223">
        <f>ROUND(I169*H169,2)</f>
        <v>300</v>
      </c>
      <c r="BL169" s="16" t="s">
        <v>204</v>
      </c>
      <c r="BM169" s="222" t="s">
        <v>1345</v>
      </c>
    </row>
    <row r="170" s="2" customFormat="1" ht="16.5" customHeight="1">
      <c r="A170" s="31"/>
      <c r="B170" s="32"/>
      <c r="C170" s="263" t="s">
        <v>885</v>
      </c>
      <c r="D170" s="263" t="s">
        <v>461</v>
      </c>
      <c r="E170" s="264" t="s">
        <v>2364</v>
      </c>
      <c r="F170" s="265" t="s">
        <v>2365</v>
      </c>
      <c r="G170" s="266" t="s">
        <v>1752</v>
      </c>
      <c r="H170" s="267">
        <v>5</v>
      </c>
      <c r="I170" s="268">
        <v>98</v>
      </c>
      <c r="J170" s="268">
        <f>ROUND(I170*H170,2)</f>
        <v>490</v>
      </c>
      <c r="K170" s="269"/>
      <c r="L170" s="270"/>
      <c r="M170" s="271" t="s">
        <v>1</v>
      </c>
      <c r="N170" s="272" t="s">
        <v>43</v>
      </c>
      <c r="O170" s="220">
        <v>0</v>
      </c>
      <c r="P170" s="220">
        <f>O170*H170</f>
        <v>0</v>
      </c>
      <c r="Q170" s="220">
        <v>0</v>
      </c>
      <c r="R170" s="220">
        <f>Q170*H170</f>
        <v>0</v>
      </c>
      <c r="S170" s="220">
        <v>0</v>
      </c>
      <c r="T170" s="221">
        <f>S170*H170</f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222" t="s">
        <v>332</v>
      </c>
      <c r="AT170" s="222" t="s">
        <v>461</v>
      </c>
      <c r="AU170" s="222" t="s">
        <v>88</v>
      </c>
      <c r="AY170" s="16" t="s">
        <v>187</v>
      </c>
      <c r="BE170" s="223">
        <f>IF(N170="základní",J170,0)</f>
        <v>490</v>
      </c>
      <c r="BF170" s="223">
        <f>IF(N170="snížená",J170,0)</f>
        <v>0</v>
      </c>
      <c r="BG170" s="223">
        <f>IF(N170="zákl. přenesená",J170,0)</f>
        <v>0</v>
      </c>
      <c r="BH170" s="223">
        <f>IF(N170="sníž. přenesená",J170,0)</f>
        <v>0</v>
      </c>
      <c r="BI170" s="223">
        <f>IF(N170="nulová",J170,0)</f>
        <v>0</v>
      </c>
      <c r="BJ170" s="16" t="s">
        <v>86</v>
      </c>
      <c r="BK170" s="223">
        <f>ROUND(I170*H170,2)</f>
        <v>490</v>
      </c>
      <c r="BL170" s="16" t="s">
        <v>204</v>
      </c>
      <c r="BM170" s="222" t="s">
        <v>1349</v>
      </c>
    </row>
    <row r="171" s="2" customFormat="1" ht="16.5" customHeight="1">
      <c r="A171" s="31"/>
      <c r="B171" s="32"/>
      <c r="C171" s="263" t="s">
        <v>889</v>
      </c>
      <c r="D171" s="263" t="s">
        <v>461</v>
      </c>
      <c r="E171" s="264" t="s">
        <v>2366</v>
      </c>
      <c r="F171" s="265" t="s">
        <v>2367</v>
      </c>
      <c r="G171" s="266" t="s">
        <v>1752</v>
      </c>
      <c r="H171" s="267">
        <v>3</v>
      </c>
      <c r="I171" s="268">
        <v>58</v>
      </c>
      <c r="J171" s="268">
        <f>ROUND(I171*H171,2)</f>
        <v>174</v>
      </c>
      <c r="K171" s="269"/>
      <c r="L171" s="270"/>
      <c r="M171" s="271" t="s">
        <v>1</v>
      </c>
      <c r="N171" s="272" t="s">
        <v>43</v>
      </c>
      <c r="O171" s="220">
        <v>0</v>
      </c>
      <c r="P171" s="220">
        <f>O171*H171</f>
        <v>0</v>
      </c>
      <c r="Q171" s="220">
        <v>0</v>
      </c>
      <c r="R171" s="220">
        <f>Q171*H171</f>
        <v>0</v>
      </c>
      <c r="S171" s="220">
        <v>0</v>
      </c>
      <c r="T171" s="221">
        <f>S171*H171</f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222" t="s">
        <v>332</v>
      </c>
      <c r="AT171" s="222" t="s">
        <v>461</v>
      </c>
      <c r="AU171" s="222" t="s">
        <v>88</v>
      </c>
      <c r="AY171" s="16" t="s">
        <v>187</v>
      </c>
      <c r="BE171" s="223">
        <f>IF(N171="základní",J171,0)</f>
        <v>174</v>
      </c>
      <c r="BF171" s="223">
        <f>IF(N171="snížená",J171,0)</f>
        <v>0</v>
      </c>
      <c r="BG171" s="223">
        <f>IF(N171="zákl. přenesená",J171,0)</f>
        <v>0</v>
      </c>
      <c r="BH171" s="223">
        <f>IF(N171="sníž. přenesená",J171,0)</f>
        <v>0</v>
      </c>
      <c r="BI171" s="223">
        <f>IF(N171="nulová",J171,0)</f>
        <v>0</v>
      </c>
      <c r="BJ171" s="16" t="s">
        <v>86</v>
      </c>
      <c r="BK171" s="223">
        <f>ROUND(I171*H171,2)</f>
        <v>174</v>
      </c>
      <c r="BL171" s="16" t="s">
        <v>204</v>
      </c>
      <c r="BM171" s="222" t="s">
        <v>1354</v>
      </c>
    </row>
    <row r="172" s="2" customFormat="1" ht="16.5" customHeight="1">
      <c r="A172" s="31"/>
      <c r="B172" s="32"/>
      <c r="C172" s="263" t="s">
        <v>893</v>
      </c>
      <c r="D172" s="263" t="s">
        <v>461</v>
      </c>
      <c r="E172" s="264" t="s">
        <v>2368</v>
      </c>
      <c r="F172" s="265" t="s">
        <v>2369</v>
      </c>
      <c r="G172" s="266" t="s">
        <v>1752</v>
      </c>
      <c r="H172" s="267">
        <v>5</v>
      </c>
      <c r="I172" s="268">
        <v>48</v>
      </c>
      <c r="J172" s="268">
        <f>ROUND(I172*H172,2)</f>
        <v>240</v>
      </c>
      <c r="K172" s="269"/>
      <c r="L172" s="270"/>
      <c r="M172" s="276" t="s">
        <v>1</v>
      </c>
      <c r="N172" s="277" t="s">
        <v>43</v>
      </c>
      <c r="O172" s="230">
        <v>0</v>
      </c>
      <c r="P172" s="230">
        <f>O172*H172</f>
        <v>0</v>
      </c>
      <c r="Q172" s="230">
        <v>0</v>
      </c>
      <c r="R172" s="230">
        <f>Q172*H172</f>
        <v>0</v>
      </c>
      <c r="S172" s="230">
        <v>0</v>
      </c>
      <c r="T172" s="231">
        <f>S172*H172</f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222" t="s">
        <v>332</v>
      </c>
      <c r="AT172" s="222" t="s">
        <v>461</v>
      </c>
      <c r="AU172" s="222" t="s">
        <v>88</v>
      </c>
      <c r="AY172" s="16" t="s">
        <v>187</v>
      </c>
      <c r="BE172" s="223">
        <f>IF(N172="základní",J172,0)</f>
        <v>240</v>
      </c>
      <c r="BF172" s="223">
        <f>IF(N172="snížená",J172,0)</f>
        <v>0</v>
      </c>
      <c r="BG172" s="223">
        <f>IF(N172="zákl. přenesená",J172,0)</f>
        <v>0</v>
      </c>
      <c r="BH172" s="223">
        <f>IF(N172="sníž. přenesená",J172,0)</f>
        <v>0</v>
      </c>
      <c r="BI172" s="223">
        <f>IF(N172="nulová",J172,0)</f>
        <v>0</v>
      </c>
      <c r="BJ172" s="16" t="s">
        <v>86</v>
      </c>
      <c r="BK172" s="223">
        <f>ROUND(I172*H172,2)</f>
        <v>240</v>
      </c>
      <c r="BL172" s="16" t="s">
        <v>204</v>
      </c>
      <c r="BM172" s="222" t="s">
        <v>1358</v>
      </c>
    </row>
    <row r="173" s="2" customFormat="1" ht="6.96" customHeight="1">
      <c r="A173" s="31"/>
      <c r="B173" s="58"/>
      <c r="C173" s="59"/>
      <c r="D173" s="59"/>
      <c r="E173" s="59"/>
      <c r="F173" s="59"/>
      <c r="G173" s="59"/>
      <c r="H173" s="59"/>
      <c r="I173" s="59"/>
      <c r="J173" s="59"/>
      <c r="K173" s="59"/>
      <c r="L173" s="37"/>
      <c r="M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</row>
  </sheetData>
  <sheetProtection sheet="1" autoFilter="0" formatColumns="0" formatRows="0" objects="1" scenarios="1" spinCount="100000" saltValue="y/AU5PzOivdYFZ5k382iw44iwjpx6Uw3QEXiaV4Hz/p/2nBJCMe+GFnMqtNPWk0SItC1ru/U2KfNOPREtxcg2w==" hashValue="Ml3ruVKSIRmItiIRUswN+UK6qfJ9LHBALRI0gkdsIywKOP2K2mivOGXlyEoObT1Yy8eEY3+6B+uc/OZCT/gLDA==" algorithmName="SHA-512" password="CC35"/>
  <autoFilter ref="C118:K172"/>
  <mergeCells count="8">
    <mergeCell ref="E7:H7"/>
    <mergeCell ref="E9:H9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21"/>
    </row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159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19"/>
      <c r="AT3" s="16" t="s">
        <v>88</v>
      </c>
    </row>
    <row r="4" hidden="1" s="1" customFormat="1" ht="24.96" customHeight="1">
      <c r="B4" s="19"/>
      <c r="D4" s="140" t="s">
        <v>163</v>
      </c>
      <c r="L4" s="19"/>
      <c r="M4" s="141" t="s">
        <v>10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42" t="s">
        <v>14</v>
      </c>
      <c r="L6" s="19"/>
    </row>
    <row r="7" hidden="1" s="1" customFormat="1" ht="16.5" customHeight="1">
      <c r="B7" s="19"/>
      <c r="E7" s="143" t="str">
        <f>'Rekapitulace stavby'!K6</f>
        <v>Nový objekt tělocvičny, základní školy Roztoky - Žalov</v>
      </c>
      <c r="F7" s="142"/>
      <c r="G7" s="142"/>
      <c r="H7" s="142"/>
      <c r="L7" s="19"/>
    </row>
    <row r="8" hidden="1" s="2" customFormat="1" ht="12" customHeight="1">
      <c r="A8" s="31"/>
      <c r="B8" s="37"/>
      <c r="C8" s="31"/>
      <c r="D8" s="142" t="s">
        <v>164</v>
      </c>
      <c r="E8" s="31"/>
      <c r="F8" s="31"/>
      <c r="G8" s="31"/>
      <c r="H8" s="31"/>
      <c r="I8" s="31"/>
      <c r="J8" s="31"/>
      <c r="K8" s="31"/>
      <c r="L8" s="55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hidden="1" s="2" customFormat="1" ht="16.5" customHeight="1">
      <c r="A9" s="31"/>
      <c r="B9" s="37"/>
      <c r="C9" s="31"/>
      <c r="D9" s="31"/>
      <c r="E9" s="144" t="s">
        <v>2370</v>
      </c>
      <c r="F9" s="31"/>
      <c r="G9" s="31"/>
      <c r="H9" s="31"/>
      <c r="I9" s="31"/>
      <c r="J9" s="31"/>
      <c r="K9" s="31"/>
      <c r="L9" s="55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hidden="1" s="2" customFormat="1">
      <c r="A10" s="31"/>
      <c r="B10" s="37"/>
      <c r="C10" s="31"/>
      <c r="D10" s="31"/>
      <c r="E10" s="31"/>
      <c r="F10" s="31"/>
      <c r="G10" s="31"/>
      <c r="H10" s="31"/>
      <c r="I10" s="31"/>
      <c r="J10" s="31"/>
      <c r="K10" s="31"/>
      <c r="L10" s="55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hidden="1" s="2" customFormat="1" ht="12" customHeight="1">
      <c r="A11" s="31"/>
      <c r="B11" s="37"/>
      <c r="C11" s="31"/>
      <c r="D11" s="142" t="s">
        <v>16</v>
      </c>
      <c r="E11" s="31"/>
      <c r="F11" s="133" t="s">
        <v>1</v>
      </c>
      <c r="G11" s="31"/>
      <c r="H11" s="31"/>
      <c r="I11" s="142" t="s">
        <v>17</v>
      </c>
      <c r="J11" s="133" t="s">
        <v>1</v>
      </c>
      <c r="K11" s="31"/>
      <c r="L11" s="55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hidden="1" s="2" customFormat="1" ht="12" customHeight="1">
      <c r="A12" s="31"/>
      <c r="B12" s="37"/>
      <c r="C12" s="31"/>
      <c r="D12" s="142" t="s">
        <v>18</v>
      </c>
      <c r="E12" s="31"/>
      <c r="F12" s="133" t="s">
        <v>19</v>
      </c>
      <c r="G12" s="31"/>
      <c r="H12" s="31"/>
      <c r="I12" s="142" t="s">
        <v>20</v>
      </c>
      <c r="J12" s="145" t="str">
        <f>'Rekapitulace stavby'!AN8</f>
        <v>26. 3. 2021</v>
      </c>
      <c r="K12" s="31"/>
      <c r="L12" s="55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hidden="1" s="2" customFormat="1" ht="10.8" customHeight="1">
      <c r="A13" s="31"/>
      <c r="B13" s="37"/>
      <c r="C13" s="31"/>
      <c r="D13" s="31"/>
      <c r="E13" s="31"/>
      <c r="F13" s="31"/>
      <c r="G13" s="31"/>
      <c r="H13" s="31"/>
      <c r="I13" s="31"/>
      <c r="J13" s="31"/>
      <c r="K13" s="31"/>
      <c r="L13" s="55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hidden="1" s="2" customFormat="1" ht="12" customHeight="1">
      <c r="A14" s="31"/>
      <c r="B14" s="37"/>
      <c r="C14" s="31"/>
      <c r="D14" s="142" t="s">
        <v>22</v>
      </c>
      <c r="E14" s="31"/>
      <c r="F14" s="31"/>
      <c r="G14" s="31"/>
      <c r="H14" s="31"/>
      <c r="I14" s="142" t="s">
        <v>23</v>
      </c>
      <c r="J14" s="133" t="s">
        <v>24</v>
      </c>
      <c r="K14" s="31"/>
      <c r="L14" s="55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hidden="1" s="2" customFormat="1" ht="18" customHeight="1">
      <c r="A15" s="31"/>
      <c r="B15" s="37"/>
      <c r="C15" s="31"/>
      <c r="D15" s="31"/>
      <c r="E15" s="133" t="s">
        <v>25</v>
      </c>
      <c r="F15" s="31"/>
      <c r="G15" s="31"/>
      <c r="H15" s="31"/>
      <c r="I15" s="142" t="s">
        <v>26</v>
      </c>
      <c r="J15" s="133" t="s">
        <v>1</v>
      </c>
      <c r="K15" s="31"/>
      <c r="L15" s="55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hidden="1" s="2" customFormat="1" ht="6.96" customHeight="1">
      <c r="A16" s="31"/>
      <c r="B16" s="37"/>
      <c r="C16" s="31"/>
      <c r="D16" s="31"/>
      <c r="E16" s="31"/>
      <c r="F16" s="31"/>
      <c r="G16" s="31"/>
      <c r="H16" s="31"/>
      <c r="I16" s="31"/>
      <c r="J16" s="31"/>
      <c r="K16" s="31"/>
      <c r="L16" s="55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hidden="1" s="2" customFormat="1" ht="12" customHeight="1">
      <c r="A17" s="31"/>
      <c r="B17" s="37"/>
      <c r="C17" s="31"/>
      <c r="D17" s="142" t="s">
        <v>27</v>
      </c>
      <c r="E17" s="31"/>
      <c r="F17" s="31"/>
      <c r="G17" s="31"/>
      <c r="H17" s="31"/>
      <c r="I17" s="142" t="s">
        <v>23</v>
      </c>
      <c r="J17" s="133" t="s">
        <v>1</v>
      </c>
      <c r="K17" s="31"/>
      <c r="L17" s="55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hidden="1" s="2" customFormat="1" ht="18" customHeight="1">
      <c r="A18" s="31"/>
      <c r="B18" s="37"/>
      <c r="C18" s="31"/>
      <c r="D18" s="31"/>
      <c r="E18" s="133" t="s">
        <v>28</v>
      </c>
      <c r="F18" s="31"/>
      <c r="G18" s="31"/>
      <c r="H18" s="31"/>
      <c r="I18" s="142" t="s">
        <v>26</v>
      </c>
      <c r="J18" s="133" t="s">
        <v>1</v>
      </c>
      <c r="K18" s="31"/>
      <c r="L18" s="55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hidden="1" s="2" customFormat="1" ht="6.96" customHeight="1">
      <c r="A19" s="31"/>
      <c r="B19" s="37"/>
      <c r="C19" s="31"/>
      <c r="D19" s="31"/>
      <c r="E19" s="31"/>
      <c r="F19" s="31"/>
      <c r="G19" s="31"/>
      <c r="H19" s="31"/>
      <c r="I19" s="31"/>
      <c r="J19" s="31"/>
      <c r="K19" s="31"/>
      <c r="L19" s="55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hidden="1" s="2" customFormat="1" ht="12" customHeight="1">
      <c r="A20" s="31"/>
      <c r="B20" s="37"/>
      <c r="C20" s="31"/>
      <c r="D20" s="142" t="s">
        <v>29</v>
      </c>
      <c r="E20" s="31"/>
      <c r="F20" s="31"/>
      <c r="G20" s="31"/>
      <c r="H20" s="31"/>
      <c r="I20" s="142" t="s">
        <v>23</v>
      </c>
      <c r="J20" s="133" t="s">
        <v>30</v>
      </c>
      <c r="K20" s="31"/>
      <c r="L20" s="55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hidden="1" s="2" customFormat="1" ht="18" customHeight="1">
      <c r="A21" s="31"/>
      <c r="B21" s="37"/>
      <c r="C21" s="31"/>
      <c r="D21" s="31"/>
      <c r="E21" s="133" t="s">
        <v>31</v>
      </c>
      <c r="F21" s="31"/>
      <c r="G21" s="31"/>
      <c r="H21" s="31"/>
      <c r="I21" s="142" t="s">
        <v>26</v>
      </c>
      <c r="J21" s="133" t="s">
        <v>1</v>
      </c>
      <c r="K21" s="31"/>
      <c r="L21" s="55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hidden="1" s="2" customFormat="1" ht="6.96" customHeight="1">
      <c r="A22" s="31"/>
      <c r="B22" s="37"/>
      <c r="C22" s="31"/>
      <c r="D22" s="31"/>
      <c r="E22" s="31"/>
      <c r="F22" s="31"/>
      <c r="G22" s="31"/>
      <c r="H22" s="31"/>
      <c r="I22" s="31"/>
      <c r="J22" s="31"/>
      <c r="K22" s="31"/>
      <c r="L22" s="55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hidden="1" s="2" customFormat="1" ht="12" customHeight="1">
      <c r="A23" s="31"/>
      <c r="B23" s="37"/>
      <c r="C23" s="31"/>
      <c r="D23" s="142" t="s">
        <v>33</v>
      </c>
      <c r="E23" s="31"/>
      <c r="F23" s="31"/>
      <c r="G23" s="31"/>
      <c r="H23" s="31"/>
      <c r="I23" s="142" t="s">
        <v>23</v>
      </c>
      <c r="J23" s="133" t="s">
        <v>34</v>
      </c>
      <c r="K23" s="31"/>
      <c r="L23" s="55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hidden="1" s="2" customFormat="1" ht="18" customHeight="1">
      <c r="A24" s="31"/>
      <c r="B24" s="37"/>
      <c r="C24" s="31"/>
      <c r="D24" s="31"/>
      <c r="E24" s="133" t="s">
        <v>35</v>
      </c>
      <c r="F24" s="31"/>
      <c r="G24" s="31"/>
      <c r="H24" s="31"/>
      <c r="I24" s="142" t="s">
        <v>26</v>
      </c>
      <c r="J24" s="133" t="s">
        <v>1</v>
      </c>
      <c r="K24" s="31"/>
      <c r="L24" s="55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hidden="1" s="2" customFormat="1" ht="6.96" customHeight="1">
      <c r="A25" s="31"/>
      <c r="B25" s="37"/>
      <c r="C25" s="31"/>
      <c r="D25" s="31"/>
      <c r="E25" s="31"/>
      <c r="F25" s="31"/>
      <c r="G25" s="31"/>
      <c r="H25" s="31"/>
      <c r="I25" s="31"/>
      <c r="J25" s="31"/>
      <c r="K25" s="31"/>
      <c r="L25" s="55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hidden="1" s="2" customFormat="1" ht="12" customHeight="1">
      <c r="A26" s="31"/>
      <c r="B26" s="37"/>
      <c r="C26" s="31"/>
      <c r="D26" s="142" t="s">
        <v>36</v>
      </c>
      <c r="E26" s="31"/>
      <c r="F26" s="31"/>
      <c r="G26" s="31"/>
      <c r="H26" s="31"/>
      <c r="I26" s="31"/>
      <c r="J26" s="31"/>
      <c r="K26" s="31"/>
      <c r="L26" s="55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hidden="1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hidden="1" s="2" customFormat="1" ht="6.96" customHeight="1">
      <c r="A28" s="31"/>
      <c r="B28" s="37"/>
      <c r="C28" s="31"/>
      <c r="D28" s="31"/>
      <c r="E28" s="31"/>
      <c r="F28" s="31"/>
      <c r="G28" s="31"/>
      <c r="H28" s="31"/>
      <c r="I28" s="31"/>
      <c r="J28" s="31"/>
      <c r="K28" s="31"/>
      <c r="L28" s="55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hidden="1" s="2" customFormat="1" ht="6.96" customHeight="1">
      <c r="A29" s="31"/>
      <c r="B29" s="37"/>
      <c r="C29" s="31"/>
      <c r="D29" s="150"/>
      <c r="E29" s="150"/>
      <c r="F29" s="150"/>
      <c r="G29" s="150"/>
      <c r="H29" s="150"/>
      <c r="I29" s="150"/>
      <c r="J29" s="150"/>
      <c r="K29" s="150"/>
      <c r="L29" s="55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hidden="1" s="2" customFormat="1" ht="25.44" customHeight="1">
      <c r="A30" s="31"/>
      <c r="B30" s="37"/>
      <c r="C30" s="31"/>
      <c r="D30" s="151" t="s">
        <v>38</v>
      </c>
      <c r="E30" s="31"/>
      <c r="F30" s="31"/>
      <c r="G30" s="31"/>
      <c r="H30" s="31"/>
      <c r="I30" s="31"/>
      <c r="J30" s="152">
        <f>ROUND(J117, 2)</f>
        <v>373000</v>
      </c>
      <c r="K30" s="31"/>
      <c r="L30" s="55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hidden="1" s="2" customFormat="1" ht="6.96" customHeight="1">
      <c r="A31" s="31"/>
      <c r="B31" s="37"/>
      <c r="C31" s="31"/>
      <c r="D31" s="150"/>
      <c r="E31" s="150"/>
      <c r="F31" s="150"/>
      <c r="G31" s="150"/>
      <c r="H31" s="150"/>
      <c r="I31" s="150"/>
      <c r="J31" s="150"/>
      <c r="K31" s="150"/>
      <c r="L31" s="55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hidden="1" s="2" customFormat="1" ht="14.4" customHeight="1">
      <c r="A32" s="31"/>
      <c r="B32" s="37"/>
      <c r="C32" s="31"/>
      <c r="D32" s="31"/>
      <c r="E32" s="31"/>
      <c r="F32" s="153" t="s">
        <v>40</v>
      </c>
      <c r="G32" s="31"/>
      <c r="H32" s="31"/>
      <c r="I32" s="153" t="s">
        <v>39</v>
      </c>
      <c r="J32" s="153" t="s">
        <v>41</v>
      </c>
      <c r="K32" s="31"/>
      <c r="L32" s="55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hidden="1" s="2" customFormat="1" ht="14.4" customHeight="1">
      <c r="A33" s="31"/>
      <c r="B33" s="37"/>
      <c r="C33" s="31"/>
      <c r="D33" s="154" t="s">
        <v>42</v>
      </c>
      <c r="E33" s="142" t="s">
        <v>43</v>
      </c>
      <c r="F33" s="155">
        <f>ROUND((SUM(BE117:BE129)),  2)</f>
        <v>373000</v>
      </c>
      <c r="G33" s="31"/>
      <c r="H33" s="31"/>
      <c r="I33" s="156">
        <v>0.20999999999999999</v>
      </c>
      <c r="J33" s="155">
        <f>ROUND(((SUM(BE117:BE129))*I33),  2)</f>
        <v>78330</v>
      </c>
      <c r="K33" s="31"/>
      <c r="L33" s="55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hidden="1" s="2" customFormat="1" ht="14.4" customHeight="1">
      <c r="A34" s="31"/>
      <c r="B34" s="37"/>
      <c r="C34" s="31"/>
      <c r="D34" s="31"/>
      <c r="E34" s="142" t="s">
        <v>44</v>
      </c>
      <c r="F34" s="155">
        <f>ROUND((SUM(BF117:BF129)),  2)</f>
        <v>0</v>
      </c>
      <c r="G34" s="31"/>
      <c r="H34" s="31"/>
      <c r="I34" s="156">
        <v>0.14999999999999999</v>
      </c>
      <c r="J34" s="155">
        <f>ROUND(((SUM(BF117:BF129))*I34),  2)</f>
        <v>0</v>
      </c>
      <c r="K34" s="31"/>
      <c r="L34" s="55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hidden="1" s="2" customFormat="1" ht="14.4" customHeight="1">
      <c r="A35" s="31"/>
      <c r="B35" s="37"/>
      <c r="C35" s="31"/>
      <c r="D35" s="31"/>
      <c r="E35" s="142" t="s">
        <v>45</v>
      </c>
      <c r="F35" s="155">
        <f>ROUND((SUM(BG117:BG129)),  2)</f>
        <v>0</v>
      </c>
      <c r="G35" s="31"/>
      <c r="H35" s="31"/>
      <c r="I35" s="156">
        <v>0.20999999999999999</v>
      </c>
      <c r="J35" s="155">
        <f>0</f>
        <v>0</v>
      </c>
      <c r="K35" s="31"/>
      <c r="L35" s="55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hidden="1" s="2" customFormat="1" ht="14.4" customHeight="1">
      <c r="A36" s="31"/>
      <c r="B36" s="37"/>
      <c r="C36" s="31"/>
      <c r="D36" s="31"/>
      <c r="E36" s="142" t="s">
        <v>46</v>
      </c>
      <c r="F36" s="155">
        <f>ROUND((SUM(BH117:BH129)),  2)</f>
        <v>0</v>
      </c>
      <c r="G36" s="31"/>
      <c r="H36" s="31"/>
      <c r="I36" s="156">
        <v>0.14999999999999999</v>
      </c>
      <c r="J36" s="155">
        <f>0</f>
        <v>0</v>
      </c>
      <c r="K36" s="31"/>
      <c r="L36" s="55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hidden="1" s="2" customFormat="1" ht="14.4" customHeight="1">
      <c r="A37" s="31"/>
      <c r="B37" s="37"/>
      <c r="C37" s="31"/>
      <c r="D37" s="31"/>
      <c r="E37" s="142" t="s">
        <v>47</v>
      </c>
      <c r="F37" s="155">
        <f>ROUND((SUM(BI117:BI129)),  2)</f>
        <v>0</v>
      </c>
      <c r="G37" s="31"/>
      <c r="H37" s="31"/>
      <c r="I37" s="156">
        <v>0</v>
      </c>
      <c r="J37" s="155">
        <f>0</f>
        <v>0</v>
      </c>
      <c r="K37" s="31"/>
      <c r="L37" s="55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hidden="1" s="2" customFormat="1" ht="6.96" customHeight="1">
      <c r="A38" s="31"/>
      <c r="B38" s="37"/>
      <c r="C38" s="31"/>
      <c r="D38" s="31"/>
      <c r="E38" s="31"/>
      <c r="F38" s="31"/>
      <c r="G38" s="31"/>
      <c r="H38" s="31"/>
      <c r="I38" s="31"/>
      <c r="J38" s="31"/>
      <c r="K38" s="31"/>
      <c r="L38" s="55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hidden="1" s="2" customFormat="1" ht="25.44" customHeight="1">
      <c r="A39" s="31"/>
      <c r="B39" s="37"/>
      <c r="C39" s="157"/>
      <c r="D39" s="158" t="s">
        <v>48</v>
      </c>
      <c r="E39" s="159"/>
      <c r="F39" s="159"/>
      <c r="G39" s="160" t="s">
        <v>49</v>
      </c>
      <c r="H39" s="161" t="s">
        <v>50</v>
      </c>
      <c r="I39" s="159"/>
      <c r="J39" s="162">
        <f>SUM(J30:J37)</f>
        <v>451330</v>
      </c>
      <c r="K39" s="163"/>
      <c r="L39" s="55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hidden="1" s="2" customFormat="1" ht="14.4" customHeight="1">
      <c r="A40" s="31"/>
      <c r="B40" s="37"/>
      <c r="C40" s="31"/>
      <c r="D40" s="31"/>
      <c r="E40" s="31"/>
      <c r="F40" s="31"/>
      <c r="G40" s="31"/>
      <c r="H40" s="31"/>
      <c r="I40" s="31"/>
      <c r="J40" s="31"/>
      <c r="K40" s="31"/>
      <c r="L40" s="55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hidden="1" s="1" customFormat="1" ht="14.4" customHeight="1">
      <c r="B41" s="19"/>
      <c r="L41" s="19"/>
    </row>
    <row r="42" hidden="1" s="1" customFormat="1" ht="14.4" customHeight="1">
      <c r="B42" s="19"/>
      <c r="L42" s="19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55"/>
      <c r="D50" s="164" t="s">
        <v>51</v>
      </c>
      <c r="E50" s="165"/>
      <c r="F50" s="165"/>
      <c r="G50" s="164" t="s">
        <v>52</v>
      </c>
      <c r="H50" s="165"/>
      <c r="I50" s="165"/>
      <c r="J50" s="165"/>
      <c r="K50" s="165"/>
      <c r="L50" s="55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1"/>
      <c r="B61" s="37"/>
      <c r="C61" s="31"/>
      <c r="D61" s="166" t="s">
        <v>53</v>
      </c>
      <c r="E61" s="167"/>
      <c r="F61" s="168" t="s">
        <v>54</v>
      </c>
      <c r="G61" s="166" t="s">
        <v>53</v>
      </c>
      <c r="H61" s="167"/>
      <c r="I61" s="167"/>
      <c r="J61" s="169" t="s">
        <v>54</v>
      </c>
      <c r="K61" s="167"/>
      <c r="L61" s="55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1"/>
      <c r="B65" s="37"/>
      <c r="C65" s="31"/>
      <c r="D65" s="164" t="s">
        <v>55</v>
      </c>
      <c r="E65" s="170"/>
      <c r="F65" s="170"/>
      <c r="G65" s="164" t="s">
        <v>56</v>
      </c>
      <c r="H65" s="170"/>
      <c r="I65" s="170"/>
      <c r="J65" s="170"/>
      <c r="K65" s="170"/>
      <c r="L65" s="55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1"/>
      <c r="B76" s="37"/>
      <c r="C76" s="31"/>
      <c r="D76" s="166" t="s">
        <v>53</v>
      </c>
      <c r="E76" s="167"/>
      <c r="F76" s="168" t="s">
        <v>54</v>
      </c>
      <c r="G76" s="166" t="s">
        <v>53</v>
      </c>
      <c r="H76" s="167"/>
      <c r="I76" s="167"/>
      <c r="J76" s="169" t="s">
        <v>54</v>
      </c>
      <c r="K76" s="167"/>
      <c r="L76" s="55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hidden="1" s="2" customFormat="1" ht="14.4" customHeight="1">
      <c r="A77" s="31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55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78" hidden="1"/>
    <row r="79" hidden="1"/>
    <row r="80" hidden="1"/>
    <row r="81" s="2" customFormat="1" ht="6.96" customHeight="1">
      <c r="A81" s="31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55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="2" customFormat="1" ht="24.96" customHeight="1">
      <c r="A82" s="31"/>
      <c r="B82" s="32"/>
      <c r="C82" s="22" t="s">
        <v>166</v>
      </c>
      <c r="D82" s="33"/>
      <c r="E82" s="33"/>
      <c r="F82" s="33"/>
      <c r="G82" s="33"/>
      <c r="H82" s="33"/>
      <c r="I82" s="33"/>
      <c r="J82" s="33"/>
      <c r="K82" s="33"/>
      <c r="L82" s="55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="2" customFormat="1" ht="6.96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5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="2" customFormat="1" ht="12" customHeight="1">
      <c r="A84" s="31"/>
      <c r="B84" s="32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55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="2" customFormat="1" ht="16.5" customHeight="1">
      <c r="A85" s="31"/>
      <c r="B85" s="32"/>
      <c r="C85" s="33"/>
      <c r="D85" s="33"/>
      <c r="E85" s="175" t="str">
        <f>E7</f>
        <v>Nový objekt tělocvičny, základní školy Roztoky - Žalov</v>
      </c>
      <c r="F85" s="28"/>
      <c r="G85" s="28"/>
      <c r="H85" s="28"/>
      <c r="I85" s="33"/>
      <c r="J85" s="33"/>
      <c r="K85" s="33"/>
      <c r="L85" s="55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="2" customFormat="1" ht="12" customHeight="1">
      <c r="A86" s="31"/>
      <c r="B86" s="32"/>
      <c r="C86" s="28" t="s">
        <v>164</v>
      </c>
      <c r="D86" s="33"/>
      <c r="E86" s="33"/>
      <c r="F86" s="33"/>
      <c r="G86" s="33"/>
      <c r="H86" s="33"/>
      <c r="I86" s="33"/>
      <c r="J86" s="33"/>
      <c r="K86" s="33"/>
      <c r="L86" s="55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="2" customFormat="1" ht="16.5" customHeight="1">
      <c r="A87" s="31"/>
      <c r="B87" s="32"/>
      <c r="C87" s="33"/>
      <c r="D87" s="33"/>
      <c r="E87" s="68" t="str">
        <f>E9</f>
        <v>D.2.1 - Gastro</v>
      </c>
      <c r="F87" s="33"/>
      <c r="G87" s="33"/>
      <c r="H87" s="33"/>
      <c r="I87" s="33"/>
      <c r="J87" s="33"/>
      <c r="K87" s="33"/>
      <c r="L87" s="55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="2" customFormat="1" ht="6.96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55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="2" customFormat="1" ht="12" customHeight="1">
      <c r="A89" s="31"/>
      <c r="B89" s="32"/>
      <c r="C89" s="28" t="s">
        <v>18</v>
      </c>
      <c r="D89" s="33"/>
      <c r="E89" s="33"/>
      <c r="F89" s="25" t="str">
        <f>F12</f>
        <v>parc.č. 2990/9, 2994/2, k.ú. Žalov</v>
      </c>
      <c r="G89" s="33"/>
      <c r="H89" s="33"/>
      <c r="I89" s="28" t="s">
        <v>20</v>
      </c>
      <c r="J89" s="71" t="str">
        <f>IF(J12="","",J12)</f>
        <v>26. 3. 2021</v>
      </c>
      <c r="K89" s="33"/>
      <c r="L89" s="55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="2" customFormat="1" ht="6.96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55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="2" customFormat="1" ht="40.05" customHeight="1">
      <c r="A91" s="31"/>
      <c r="B91" s="32"/>
      <c r="C91" s="28" t="s">
        <v>22</v>
      </c>
      <c r="D91" s="33"/>
      <c r="E91" s="33"/>
      <c r="F91" s="25" t="str">
        <f>E15</f>
        <v>Město Roztoky, nám. 5 května 2, Roztoky</v>
      </c>
      <c r="G91" s="33"/>
      <c r="H91" s="33"/>
      <c r="I91" s="28" t="s">
        <v>29</v>
      </c>
      <c r="J91" s="29" t="str">
        <f>E21</f>
        <v>B.B.D. s.r.o., Rokycanova 30, 130 00, Praha 3</v>
      </c>
      <c r="K91" s="33"/>
      <c r="L91" s="55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="2" customFormat="1" ht="40.05" customHeight="1">
      <c r="A92" s="31"/>
      <c r="B92" s="32"/>
      <c r="C92" s="28" t="s">
        <v>27</v>
      </c>
      <c r="D92" s="33"/>
      <c r="E92" s="33"/>
      <c r="F92" s="25" t="str">
        <f>IF(E18="","",E18)</f>
        <v>bude vybrán</v>
      </c>
      <c r="G92" s="33"/>
      <c r="H92" s="33"/>
      <c r="I92" s="28" t="s">
        <v>33</v>
      </c>
      <c r="J92" s="29" t="str">
        <f>E24</f>
        <v>NASTA GROUP s.r.o., Za Sokolovnou 92, Zdiby</v>
      </c>
      <c r="K92" s="33"/>
      <c r="L92" s="55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="2" customFormat="1" ht="10.32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55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="2" customFormat="1" ht="29.28" customHeight="1">
      <c r="A94" s="31"/>
      <c r="B94" s="32"/>
      <c r="C94" s="176" t="s">
        <v>167</v>
      </c>
      <c r="D94" s="177"/>
      <c r="E94" s="177"/>
      <c r="F94" s="177"/>
      <c r="G94" s="177"/>
      <c r="H94" s="177"/>
      <c r="I94" s="177"/>
      <c r="J94" s="178" t="s">
        <v>168</v>
      </c>
      <c r="K94" s="177"/>
      <c r="L94" s="55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="2" customFormat="1" ht="10.32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55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="2" customFormat="1" ht="22.8" customHeight="1">
      <c r="A96" s="31"/>
      <c r="B96" s="32"/>
      <c r="C96" s="179" t="s">
        <v>169</v>
      </c>
      <c r="D96" s="33"/>
      <c r="E96" s="33"/>
      <c r="F96" s="33"/>
      <c r="G96" s="33"/>
      <c r="H96" s="33"/>
      <c r="I96" s="33"/>
      <c r="J96" s="102">
        <f>J117</f>
        <v>373000</v>
      </c>
      <c r="K96" s="33"/>
      <c r="L96" s="55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170</v>
      </c>
    </row>
    <row r="97" s="9" customFormat="1" ht="24.96" customHeight="1">
      <c r="A97" s="9"/>
      <c r="B97" s="180"/>
      <c r="C97" s="181"/>
      <c r="D97" s="182" t="s">
        <v>2371</v>
      </c>
      <c r="E97" s="183"/>
      <c r="F97" s="183"/>
      <c r="G97" s="183"/>
      <c r="H97" s="183"/>
      <c r="I97" s="183"/>
      <c r="J97" s="184">
        <f>J118</f>
        <v>373000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1"/>
      <c r="B98" s="32"/>
      <c r="C98" s="33"/>
      <c r="D98" s="33"/>
      <c r="E98" s="33"/>
      <c r="F98" s="33"/>
      <c r="G98" s="33"/>
      <c r="H98" s="33"/>
      <c r="I98" s="33"/>
      <c r="J98" s="33"/>
      <c r="K98" s="33"/>
      <c r="L98" s="55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</row>
    <row r="99" s="2" customFormat="1" ht="6.96" customHeight="1">
      <c r="A99" s="31"/>
      <c r="B99" s="58"/>
      <c r="C99" s="59"/>
      <c r="D99" s="59"/>
      <c r="E99" s="59"/>
      <c r="F99" s="59"/>
      <c r="G99" s="59"/>
      <c r="H99" s="59"/>
      <c r="I99" s="59"/>
      <c r="J99" s="59"/>
      <c r="K99" s="59"/>
      <c r="L99" s="55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3" s="2" customFormat="1" ht="6.96" customHeight="1">
      <c r="A103" s="31"/>
      <c r="B103" s="60"/>
      <c r="C103" s="61"/>
      <c r="D103" s="61"/>
      <c r="E103" s="61"/>
      <c r="F103" s="61"/>
      <c r="G103" s="61"/>
      <c r="H103" s="61"/>
      <c r="I103" s="61"/>
      <c r="J103" s="61"/>
      <c r="K103" s="61"/>
      <c r="L103" s="55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="2" customFormat="1" ht="24.96" customHeight="1">
      <c r="A104" s="31"/>
      <c r="B104" s="32"/>
      <c r="C104" s="22" t="s">
        <v>172</v>
      </c>
      <c r="D104" s="33"/>
      <c r="E104" s="33"/>
      <c r="F104" s="33"/>
      <c r="G104" s="33"/>
      <c r="H104" s="33"/>
      <c r="I104" s="33"/>
      <c r="J104" s="33"/>
      <c r="K104" s="33"/>
      <c r="L104" s="55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="2" customFormat="1" ht="6.96" customHeight="1">
      <c r="A105" s="31"/>
      <c r="B105" s="32"/>
      <c r="C105" s="33"/>
      <c r="D105" s="33"/>
      <c r="E105" s="33"/>
      <c r="F105" s="33"/>
      <c r="G105" s="33"/>
      <c r="H105" s="33"/>
      <c r="I105" s="33"/>
      <c r="J105" s="33"/>
      <c r="K105" s="33"/>
      <c r="L105" s="55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="2" customFormat="1" ht="12" customHeight="1">
      <c r="A106" s="31"/>
      <c r="B106" s="32"/>
      <c r="C106" s="28" t="s">
        <v>14</v>
      </c>
      <c r="D106" s="33"/>
      <c r="E106" s="33"/>
      <c r="F106" s="33"/>
      <c r="G106" s="33"/>
      <c r="H106" s="33"/>
      <c r="I106" s="33"/>
      <c r="J106" s="33"/>
      <c r="K106" s="33"/>
      <c r="L106" s="55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="2" customFormat="1" ht="16.5" customHeight="1">
      <c r="A107" s="31"/>
      <c r="B107" s="32"/>
      <c r="C107" s="33"/>
      <c r="D107" s="33"/>
      <c r="E107" s="175" t="str">
        <f>E7</f>
        <v>Nový objekt tělocvičny, základní školy Roztoky - Žalov</v>
      </c>
      <c r="F107" s="28"/>
      <c r="G107" s="28"/>
      <c r="H107" s="28"/>
      <c r="I107" s="33"/>
      <c r="J107" s="33"/>
      <c r="K107" s="33"/>
      <c r="L107" s="55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="2" customFormat="1" ht="12" customHeight="1">
      <c r="A108" s="31"/>
      <c r="B108" s="32"/>
      <c r="C108" s="28" t="s">
        <v>164</v>
      </c>
      <c r="D108" s="33"/>
      <c r="E108" s="33"/>
      <c r="F108" s="33"/>
      <c r="G108" s="33"/>
      <c r="H108" s="33"/>
      <c r="I108" s="33"/>
      <c r="J108" s="33"/>
      <c r="K108" s="33"/>
      <c r="L108" s="55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="2" customFormat="1" ht="16.5" customHeight="1">
      <c r="A109" s="31"/>
      <c r="B109" s="32"/>
      <c r="C109" s="33"/>
      <c r="D109" s="33"/>
      <c r="E109" s="68" t="str">
        <f>E9</f>
        <v>D.2.1 - Gastro</v>
      </c>
      <c r="F109" s="33"/>
      <c r="G109" s="33"/>
      <c r="H109" s="33"/>
      <c r="I109" s="33"/>
      <c r="J109" s="33"/>
      <c r="K109" s="33"/>
      <c r="L109" s="55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="2" customFormat="1" ht="6.96" customHeight="1">
      <c r="A110" s="31"/>
      <c r="B110" s="32"/>
      <c r="C110" s="33"/>
      <c r="D110" s="33"/>
      <c r="E110" s="33"/>
      <c r="F110" s="33"/>
      <c r="G110" s="33"/>
      <c r="H110" s="33"/>
      <c r="I110" s="33"/>
      <c r="J110" s="33"/>
      <c r="K110" s="33"/>
      <c r="L110" s="55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="2" customFormat="1" ht="12" customHeight="1">
      <c r="A111" s="31"/>
      <c r="B111" s="32"/>
      <c r="C111" s="28" t="s">
        <v>18</v>
      </c>
      <c r="D111" s="33"/>
      <c r="E111" s="33"/>
      <c r="F111" s="25" t="str">
        <f>F12</f>
        <v>parc.č. 2990/9, 2994/2, k.ú. Žalov</v>
      </c>
      <c r="G111" s="33"/>
      <c r="H111" s="33"/>
      <c r="I111" s="28" t="s">
        <v>20</v>
      </c>
      <c r="J111" s="71" t="str">
        <f>IF(J12="","",J12)</f>
        <v>26. 3. 2021</v>
      </c>
      <c r="K111" s="33"/>
      <c r="L111" s="55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="2" customFormat="1" ht="6.96" customHeight="1">
      <c r="A112" s="31"/>
      <c r="B112" s="32"/>
      <c r="C112" s="33"/>
      <c r="D112" s="33"/>
      <c r="E112" s="33"/>
      <c r="F112" s="33"/>
      <c r="G112" s="33"/>
      <c r="H112" s="33"/>
      <c r="I112" s="33"/>
      <c r="J112" s="33"/>
      <c r="K112" s="33"/>
      <c r="L112" s="55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="2" customFormat="1" ht="40.05" customHeight="1">
      <c r="A113" s="31"/>
      <c r="B113" s="32"/>
      <c r="C113" s="28" t="s">
        <v>22</v>
      </c>
      <c r="D113" s="33"/>
      <c r="E113" s="33"/>
      <c r="F113" s="25" t="str">
        <f>E15</f>
        <v>Město Roztoky, nám. 5 května 2, Roztoky</v>
      </c>
      <c r="G113" s="33"/>
      <c r="H113" s="33"/>
      <c r="I113" s="28" t="s">
        <v>29</v>
      </c>
      <c r="J113" s="29" t="str">
        <f>E21</f>
        <v>B.B.D. s.r.o., Rokycanova 30, 130 00, Praha 3</v>
      </c>
      <c r="K113" s="33"/>
      <c r="L113" s="55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="2" customFormat="1" ht="40.05" customHeight="1">
      <c r="A114" s="31"/>
      <c r="B114" s="32"/>
      <c r="C114" s="28" t="s">
        <v>27</v>
      </c>
      <c r="D114" s="33"/>
      <c r="E114" s="33"/>
      <c r="F114" s="25" t="str">
        <f>IF(E18="","",E18)</f>
        <v>bude vybrán</v>
      </c>
      <c r="G114" s="33"/>
      <c r="H114" s="33"/>
      <c r="I114" s="28" t="s">
        <v>33</v>
      </c>
      <c r="J114" s="29" t="str">
        <f>E24</f>
        <v>NASTA GROUP s.r.o., Za Sokolovnou 92, Zdiby</v>
      </c>
      <c r="K114" s="33"/>
      <c r="L114" s="55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="2" customFormat="1" ht="10.32" customHeight="1">
      <c r="A115" s="31"/>
      <c r="B115" s="32"/>
      <c r="C115" s="33"/>
      <c r="D115" s="33"/>
      <c r="E115" s="33"/>
      <c r="F115" s="33"/>
      <c r="G115" s="33"/>
      <c r="H115" s="33"/>
      <c r="I115" s="33"/>
      <c r="J115" s="33"/>
      <c r="K115" s="33"/>
      <c r="L115" s="55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="10" customFormat="1" ht="29.28" customHeight="1">
      <c r="A116" s="186"/>
      <c r="B116" s="187"/>
      <c r="C116" s="188" t="s">
        <v>173</v>
      </c>
      <c r="D116" s="189" t="s">
        <v>63</v>
      </c>
      <c r="E116" s="189" t="s">
        <v>59</v>
      </c>
      <c r="F116" s="189" t="s">
        <v>60</v>
      </c>
      <c r="G116" s="189" t="s">
        <v>174</v>
      </c>
      <c r="H116" s="189" t="s">
        <v>175</v>
      </c>
      <c r="I116" s="189" t="s">
        <v>176</v>
      </c>
      <c r="J116" s="190" t="s">
        <v>168</v>
      </c>
      <c r="K116" s="191" t="s">
        <v>177</v>
      </c>
      <c r="L116" s="192"/>
      <c r="M116" s="92" t="s">
        <v>1</v>
      </c>
      <c r="N116" s="93" t="s">
        <v>42</v>
      </c>
      <c r="O116" s="93" t="s">
        <v>178</v>
      </c>
      <c r="P116" s="93" t="s">
        <v>179</v>
      </c>
      <c r="Q116" s="93" t="s">
        <v>180</v>
      </c>
      <c r="R116" s="93" t="s">
        <v>181</v>
      </c>
      <c r="S116" s="93" t="s">
        <v>182</v>
      </c>
      <c r="T116" s="94" t="s">
        <v>183</v>
      </c>
      <c r="U116" s="186"/>
      <c r="V116" s="186"/>
      <c r="W116" s="186"/>
      <c r="X116" s="186"/>
      <c r="Y116" s="186"/>
      <c r="Z116" s="186"/>
      <c r="AA116" s="186"/>
      <c r="AB116" s="186"/>
      <c r="AC116" s="186"/>
      <c r="AD116" s="186"/>
      <c r="AE116" s="186"/>
    </row>
    <row r="117" s="2" customFormat="1" ht="22.8" customHeight="1">
      <c r="A117" s="31"/>
      <c r="B117" s="32"/>
      <c r="C117" s="99" t="s">
        <v>184</v>
      </c>
      <c r="D117" s="33"/>
      <c r="E117" s="33"/>
      <c r="F117" s="33"/>
      <c r="G117" s="33"/>
      <c r="H117" s="33"/>
      <c r="I117" s="33"/>
      <c r="J117" s="193">
        <f>BK117</f>
        <v>373000</v>
      </c>
      <c r="K117" s="33"/>
      <c r="L117" s="37"/>
      <c r="M117" s="95"/>
      <c r="N117" s="194"/>
      <c r="O117" s="96"/>
      <c r="P117" s="195">
        <f>P118</f>
        <v>0</v>
      </c>
      <c r="Q117" s="96"/>
      <c r="R117" s="195">
        <f>R118</f>
        <v>0</v>
      </c>
      <c r="S117" s="96"/>
      <c r="T117" s="196">
        <f>T118</f>
        <v>0</v>
      </c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T117" s="16" t="s">
        <v>77</v>
      </c>
      <c r="AU117" s="16" t="s">
        <v>170</v>
      </c>
      <c r="BK117" s="197">
        <f>BK118</f>
        <v>373000</v>
      </c>
    </row>
    <row r="118" s="11" customFormat="1" ht="25.92" customHeight="1">
      <c r="A118" s="11"/>
      <c r="B118" s="198"/>
      <c r="C118" s="199"/>
      <c r="D118" s="200" t="s">
        <v>77</v>
      </c>
      <c r="E118" s="201" t="s">
        <v>2372</v>
      </c>
      <c r="F118" s="201" t="s">
        <v>2373</v>
      </c>
      <c r="G118" s="199"/>
      <c r="H118" s="199"/>
      <c r="I118" s="199"/>
      <c r="J118" s="202">
        <f>BK118</f>
        <v>373000</v>
      </c>
      <c r="K118" s="199"/>
      <c r="L118" s="203"/>
      <c r="M118" s="204"/>
      <c r="N118" s="205"/>
      <c r="O118" s="205"/>
      <c r="P118" s="206">
        <f>SUM(P119:P129)</f>
        <v>0</v>
      </c>
      <c r="Q118" s="205"/>
      <c r="R118" s="206">
        <f>SUM(R119:R129)</f>
        <v>0</v>
      </c>
      <c r="S118" s="205"/>
      <c r="T118" s="207">
        <f>SUM(T119:T129)</f>
        <v>0</v>
      </c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R118" s="208" t="s">
        <v>86</v>
      </c>
      <c r="AT118" s="209" t="s">
        <v>77</v>
      </c>
      <c r="AU118" s="209" t="s">
        <v>78</v>
      </c>
      <c r="AY118" s="208" t="s">
        <v>187</v>
      </c>
      <c r="BK118" s="210">
        <f>SUM(BK119:BK129)</f>
        <v>373000</v>
      </c>
    </row>
    <row r="119" s="2" customFormat="1" ht="16.5" customHeight="1">
      <c r="A119" s="31"/>
      <c r="B119" s="32"/>
      <c r="C119" s="263" t="s">
        <v>86</v>
      </c>
      <c r="D119" s="263" t="s">
        <v>461</v>
      </c>
      <c r="E119" s="264" t="s">
        <v>2374</v>
      </c>
      <c r="F119" s="265" t="s">
        <v>2375</v>
      </c>
      <c r="G119" s="266" t="s">
        <v>401</v>
      </c>
      <c r="H119" s="267">
        <v>1</v>
      </c>
      <c r="I119" s="268">
        <v>23500</v>
      </c>
      <c r="J119" s="268">
        <f>ROUND(I119*H119,2)</f>
        <v>23500</v>
      </c>
      <c r="K119" s="269"/>
      <c r="L119" s="270"/>
      <c r="M119" s="271" t="s">
        <v>1</v>
      </c>
      <c r="N119" s="272" t="s">
        <v>43</v>
      </c>
      <c r="O119" s="220">
        <v>0</v>
      </c>
      <c r="P119" s="220">
        <f>O119*H119</f>
        <v>0</v>
      </c>
      <c r="Q119" s="220">
        <v>0</v>
      </c>
      <c r="R119" s="220">
        <f>Q119*H119</f>
        <v>0</v>
      </c>
      <c r="S119" s="220">
        <v>0</v>
      </c>
      <c r="T119" s="221">
        <f>S119*H119</f>
        <v>0</v>
      </c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R119" s="222" t="s">
        <v>332</v>
      </c>
      <c r="AT119" s="222" t="s">
        <v>461</v>
      </c>
      <c r="AU119" s="222" t="s">
        <v>86</v>
      </c>
      <c r="AY119" s="16" t="s">
        <v>187</v>
      </c>
      <c r="BE119" s="223">
        <f>IF(N119="základní",J119,0)</f>
        <v>23500</v>
      </c>
      <c r="BF119" s="223">
        <f>IF(N119="snížená",J119,0)</f>
        <v>0</v>
      </c>
      <c r="BG119" s="223">
        <f>IF(N119="zákl. přenesená",J119,0)</f>
        <v>0</v>
      </c>
      <c r="BH119" s="223">
        <f>IF(N119="sníž. přenesená",J119,0)</f>
        <v>0</v>
      </c>
      <c r="BI119" s="223">
        <f>IF(N119="nulová",J119,0)</f>
        <v>0</v>
      </c>
      <c r="BJ119" s="16" t="s">
        <v>86</v>
      </c>
      <c r="BK119" s="223">
        <f>ROUND(I119*H119,2)</f>
        <v>23500</v>
      </c>
      <c r="BL119" s="16" t="s">
        <v>204</v>
      </c>
      <c r="BM119" s="222" t="s">
        <v>88</v>
      </c>
    </row>
    <row r="120" s="2" customFormat="1" ht="16.5" customHeight="1">
      <c r="A120" s="31"/>
      <c r="B120" s="32"/>
      <c r="C120" s="263" t="s">
        <v>88</v>
      </c>
      <c r="D120" s="263" t="s">
        <v>461</v>
      </c>
      <c r="E120" s="264" t="s">
        <v>2376</v>
      </c>
      <c r="F120" s="265" t="s">
        <v>2377</v>
      </c>
      <c r="G120" s="266" t="s">
        <v>401</v>
      </c>
      <c r="H120" s="267">
        <v>1</v>
      </c>
      <c r="I120" s="268">
        <v>85000</v>
      </c>
      <c r="J120" s="268">
        <f>ROUND(I120*H120,2)</f>
        <v>85000</v>
      </c>
      <c r="K120" s="269"/>
      <c r="L120" s="270"/>
      <c r="M120" s="271" t="s">
        <v>1</v>
      </c>
      <c r="N120" s="272" t="s">
        <v>43</v>
      </c>
      <c r="O120" s="220">
        <v>0</v>
      </c>
      <c r="P120" s="220">
        <f>O120*H120</f>
        <v>0</v>
      </c>
      <c r="Q120" s="220">
        <v>0</v>
      </c>
      <c r="R120" s="220">
        <f>Q120*H120</f>
        <v>0</v>
      </c>
      <c r="S120" s="220">
        <v>0</v>
      </c>
      <c r="T120" s="221">
        <f>S120*H120</f>
        <v>0</v>
      </c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R120" s="222" t="s">
        <v>332</v>
      </c>
      <c r="AT120" s="222" t="s">
        <v>461</v>
      </c>
      <c r="AU120" s="222" t="s">
        <v>86</v>
      </c>
      <c r="AY120" s="16" t="s">
        <v>187</v>
      </c>
      <c r="BE120" s="223">
        <f>IF(N120="základní",J120,0)</f>
        <v>85000</v>
      </c>
      <c r="BF120" s="223">
        <f>IF(N120="snížená",J120,0)</f>
        <v>0</v>
      </c>
      <c r="BG120" s="223">
        <f>IF(N120="zákl. přenesená",J120,0)</f>
        <v>0</v>
      </c>
      <c r="BH120" s="223">
        <f>IF(N120="sníž. přenesená",J120,0)</f>
        <v>0</v>
      </c>
      <c r="BI120" s="223">
        <f>IF(N120="nulová",J120,0)</f>
        <v>0</v>
      </c>
      <c r="BJ120" s="16" t="s">
        <v>86</v>
      </c>
      <c r="BK120" s="223">
        <f>ROUND(I120*H120,2)</f>
        <v>85000</v>
      </c>
      <c r="BL120" s="16" t="s">
        <v>204</v>
      </c>
      <c r="BM120" s="222" t="s">
        <v>204</v>
      </c>
    </row>
    <row r="121" s="2" customFormat="1" ht="16.5" customHeight="1">
      <c r="A121" s="31"/>
      <c r="B121" s="32"/>
      <c r="C121" s="263" t="s">
        <v>199</v>
      </c>
      <c r="D121" s="263" t="s">
        <v>461</v>
      </c>
      <c r="E121" s="264" t="s">
        <v>2378</v>
      </c>
      <c r="F121" s="265" t="s">
        <v>2379</v>
      </c>
      <c r="G121" s="266" t="s">
        <v>401</v>
      </c>
      <c r="H121" s="267">
        <v>1</v>
      </c>
      <c r="I121" s="268">
        <v>16000</v>
      </c>
      <c r="J121" s="268">
        <f>ROUND(I121*H121,2)</f>
        <v>16000</v>
      </c>
      <c r="K121" s="269"/>
      <c r="L121" s="270"/>
      <c r="M121" s="271" t="s">
        <v>1</v>
      </c>
      <c r="N121" s="272" t="s">
        <v>43</v>
      </c>
      <c r="O121" s="220">
        <v>0</v>
      </c>
      <c r="P121" s="220">
        <f>O121*H121</f>
        <v>0</v>
      </c>
      <c r="Q121" s="220">
        <v>0</v>
      </c>
      <c r="R121" s="220">
        <f>Q121*H121</f>
        <v>0</v>
      </c>
      <c r="S121" s="220">
        <v>0</v>
      </c>
      <c r="T121" s="221">
        <f>S121*H121</f>
        <v>0</v>
      </c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R121" s="222" t="s">
        <v>332</v>
      </c>
      <c r="AT121" s="222" t="s">
        <v>461</v>
      </c>
      <c r="AU121" s="222" t="s">
        <v>86</v>
      </c>
      <c r="AY121" s="16" t="s">
        <v>187</v>
      </c>
      <c r="BE121" s="223">
        <f>IF(N121="základní",J121,0)</f>
        <v>16000</v>
      </c>
      <c r="BF121" s="223">
        <f>IF(N121="snížená",J121,0)</f>
        <v>0</v>
      </c>
      <c r="BG121" s="223">
        <f>IF(N121="zákl. přenesená",J121,0)</f>
        <v>0</v>
      </c>
      <c r="BH121" s="223">
        <f>IF(N121="sníž. přenesená",J121,0)</f>
        <v>0</v>
      </c>
      <c r="BI121" s="223">
        <f>IF(N121="nulová",J121,0)</f>
        <v>0</v>
      </c>
      <c r="BJ121" s="16" t="s">
        <v>86</v>
      </c>
      <c r="BK121" s="223">
        <f>ROUND(I121*H121,2)</f>
        <v>16000</v>
      </c>
      <c r="BL121" s="16" t="s">
        <v>204</v>
      </c>
      <c r="BM121" s="222" t="s">
        <v>234</v>
      </c>
    </row>
    <row r="122" s="2" customFormat="1" ht="16.5" customHeight="1">
      <c r="A122" s="31"/>
      <c r="B122" s="32"/>
      <c r="C122" s="263" t="s">
        <v>204</v>
      </c>
      <c r="D122" s="263" t="s">
        <v>461</v>
      </c>
      <c r="E122" s="264" t="s">
        <v>2380</v>
      </c>
      <c r="F122" s="265" t="s">
        <v>2381</v>
      </c>
      <c r="G122" s="266" t="s">
        <v>401</v>
      </c>
      <c r="H122" s="267">
        <v>1</v>
      </c>
      <c r="I122" s="268">
        <v>5500</v>
      </c>
      <c r="J122" s="268">
        <f>ROUND(I122*H122,2)</f>
        <v>5500</v>
      </c>
      <c r="K122" s="269"/>
      <c r="L122" s="270"/>
      <c r="M122" s="271" t="s">
        <v>1</v>
      </c>
      <c r="N122" s="272" t="s">
        <v>43</v>
      </c>
      <c r="O122" s="220">
        <v>0</v>
      </c>
      <c r="P122" s="220">
        <f>O122*H122</f>
        <v>0</v>
      </c>
      <c r="Q122" s="220">
        <v>0</v>
      </c>
      <c r="R122" s="220">
        <f>Q122*H122</f>
        <v>0</v>
      </c>
      <c r="S122" s="220">
        <v>0</v>
      </c>
      <c r="T122" s="221">
        <f>S122*H122</f>
        <v>0</v>
      </c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R122" s="222" t="s">
        <v>332</v>
      </c>
      <c r="AT122" s="222" t="s">
        <v>461</v>
      </c>
      <c r="AU122" s="222" t="s">
        <v>86</v>
      </c>
      <c r="AY122" s="16" t="s">
        <v>187</v>
      </c>
      <c r="BE122" s="223">
        <f>IF(N122="základní",J122,0)</f>
        <v>5500</v>
      </c>
      <c r="BF122" s="223">
        <f>IF(N122="snížená",J122,0)</f>
        <v>0</v>
      </c>
      <c r="BG122" s="223">
        <f>IF(N122="zákl. přenesená",J122,0)</f>
        <v>0</v>
      </c>
      <c r="BH122" s="223">
        <f>IF(N122="sníž. přenesená",J122,0)</f>
        <v>0</v>
      </c>
      <c r="BI122" s="223">
        <f>IF(N122="nulová",J122,0)</f>
        <v>0</v>
      </c>
      <c r="BJ122" s="16" t="s">
        <v>86</v>
      </c>
      <c r="BK122" s="223">
        <f>ROUND(I122*H122,2)</f>
        <v>5500</v>
      </c>
      <c r="BL122" s="16" t="s">
        <v>204</v>
      </c>
      <c r="BM122" s="222" t="s">
        <v>332</v>
      </c>
    </row>
    <row r="123" s="2" customFormat="1" ht="16.5" customHeight="1">
      <c r="A123" s="31"/>
      <c r="B123" s="32"/>
      <c r="C123" s="263" t="s">
        <v>186</v>
      </c>
      <c r="D123" s="263" t="s">
        <v>461</v>
      </c>
      <c r="E123" s="264" t="s">
        <v>2382</v>
      </c>
      <c r="F123" s="265" t="s">
        <v>2383</v>
      </c>
      <c r="G123" s="266" t="s">
        <v>401</v>
      </c>
      <c r="H123" s="267">
        <v>1</v>
      </c>
      <c r="I123" s="268">
        <v>12000</v>
      </c>
      <c r="J123" s="268">
        <f>ROUND(I123*H123,2)</f>
        <v>12000</v>
      </c>
      <c r="K123" s="269"/>
      <c r="L123" s="270"/>
      <c r="M123" s="271" t="s">
        <v>1</v>
      </c>
      <c r="N123" s="272" t="s">
        <v>43</v>
      </c>
      <c r="O123" s="220">
        <v>0</v>
      </c>
      <c r="P123" s="220">
        <f>O123*H123</f>
        <v>0</v>
      </c>
      <c r="Q123" s="220">
        <v>0</v>
      </c>
      <c r="R123" s="220">
        <f>Q123*H123</f>
        <v>0</v>
      </c>
      <c r="S123" s="220">
        <v>0</v>
      </c>
      <c r="T123" s="221">
        <f>S123*H123</f>
        <v>0</v>
      </c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R123" s="222" t="s">
        <v>332</v>
      </c>
      <c r="AT123" s="222" t="s">
        <v>461</v>
      </c>
      <c r="AU123" s="222" t="s">
        <v>86</v>
      </c>
      <c r="AY123" s="16" t="s">
        <v>187</v>
      </c>
      <c r="BE123" s="223">
        <f>IF(N123="základní",J123,0)</f>
        <v>12000</v>
      </c>
      <c r="BF123" s="223">
        <f>IF(N123="snížená",J123,0)</f>
        <v>0</v>
      </c>
      <c r="BG123" s="223">
        <f>IF(N123="zákl. přenesená",J123,0)</f>
        <v>0</v>
      </c>
      <c r="BH123" s="223">
        <f>IF(N123="sníž. přenesená",J123,0)</f>
        <v>0</v>
      </c>
      <c r="BI123" s="223">
        <f>IF(N123="nulová",J123,0)</f>
        <v>0</v>
      </c>
      <c r="BJ123" s="16" t="s">
        <v>86</v>
      </c>
      <c r="BK123" s="223">
        <f>ROUND(I123*H123,2)</f>
        <v>12000</v>
      </c>
      <c r="BL123" s="16" t="s">
        <v>204</v>
      </c>
      <c r="BM123" s="222" t="s">
        <v>341</v>
      </c>
    </row>
    <row r="124" s="2" customFormat="1" ht="16.5" customHeight="1">
      <c r="A124" s="31"/>
      <c r="B124" s="32"/>
      <c r="C124" s="263" t="s">
        <v>234</v>
      </c>
      <c r="D124" s="263" t="s">
        <v>461</v>
      </c>
      <c r="E124" s="264" t="s">
        <v>2384</v>
      </c>
      <c r="F124" s="265" t="s">
        <v>2385</v>
      </c>
      <c r="G124" s="266" t="s">
        <v>401</v>
      </c>
      <c r="H124" s="267">
        <v>2</v>
      </c>
      <c r="I124" s="268">
        <v>15000</v>
      </c>
      <c r="J124" s="268">
        <f>ROUND(I124*H124,2)</f>
        <v>30000</v>
      </c>
      <c r="K124" s="269"/>
      <c r="L124" s="270"/>
      <c r="M124" s="271" t="s">
        <v>1</v>
      </c>
      <c r="N124" s="272" t="s">
        <v>43</v>
      </c>
      <c r="O124" s="220">
        <v>0</v>
      </c>
      <c r="P124" s="220">
        <f>O124*H124</f>
        <v>0</v>
      </c>
      <c r="Q124" s="220">
        <v>0</v>
      </c>
      <c r="R124" s="220">
        <f>Q124*H124</f>
        <v>0</v>
      </c>
      <c r="S124" s="220">
        <v>0</v>
      </c>
      <c r="T124" s="221">
        <f>S124*H124</f>
        <v>0</v>
      </c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R124" s="222" t="s">
        <v>332</v>
      </c>
      <c r="AT124" s="222" t="s">
        <v>461</v>
      </c>
      <c r="AU124" s="222" t="s">
        <v>86</v>
      </c>
      <c r="AY124" s="16" t="s">
        <v>187</v>
      </c>
      <c r="BE124" s="223">
        <f>IF(N124="základní",J124,0)</f>
        <v>30000</v>
      </c>
      <c r="BF124" s="223">
        <f>IF(N124="snížená",J124,0)</f>
        <v>0</v>
      </c>
      <c r="BG124" s="223">
        <f>IF(N124="zákl. přenesená",J124,0)</f>
        <v>0</v>
      </c>
      <c r="BH124" s="223">
        <f>IF(N124="sníž. přenesená",J124,0)</f>
        <v>0</v>
      </c>
      <c r="BI124" s="223">
        <f>IF(N124="nulová",J124,0)</f>
        <v>0</v>
      </c>
      <c r="BJ124" s="16" t="s">
        <v>86</v>
      </c>
      <c r="BK124" s="223">
        <f>ROUND(I124*H124,2)</f>
        <v>30000</v>
      </c>
      <c r="BL124" s="16" t="s">
        <v>204</v>
      </c>
      <c r="BM124" s="222" t="s">
        <v>354</v>
      </c>
    </row>
    <row r="125" s="2" customFormat="1" ht="16.5" customHeight="1">
      <c r="A125" s="31"/>
      <c r="B125" s="32"/>
      <c r="C125" s="263" t="s">
        <v>262</v>
      </c>
      <c r="D125" s="263" t="s">
        <v>461</v>
      </c>
      <c r="E125" s="264" t="s">
        <v>2386</v>
      </c>
      <c r="F125" s="265" t="s">
        <v>2387</v>
      </c>
      <c r="G125" s="266" t="s">
        <v>401</v>
      </c>
      <c r="H125" s="267">
        <v>1</v>
      </c>
      <c r="I125" s="268">
        <v>15000</v>
      </c>
      <c r="J125" s="268">
        <f>ROUND(I125*H125,2)</f>
        <v>15000</v>
      </c>
      <c r="K125" s="269"/>
      <c r="L125" s="270"/>
      <c r="M125" s="271" t="s">
        <v>1</v>
      </c>
      <c r="N125" s="272" t="s">
        <v>43</v>
      </c>
      <c r="O125" s="220">
        <v>0</v>
      </c>
      <c r="P125" s="220">
        <f>O125*H125</f>
        <v>0</v>
      </c>
      <c r="Q125" s="220">
        <v>0</v>
      </c>
      <c r="R125" s="220">
        <f>Q125*H125</f>
        <v>0</v>
      </c>
      <c r="S125" s="220">
        <v>0</v>
      </c>
      <c r="T125" s="221">
        <f>S125*H125</f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222" t="s">
        <v>332</v>
      </c>
      <c r="AT125" s="222" t="s">
        <v>461</v>
      </c>
      <c r="AU125" s="222" t="s">
        <v>86</v>
      </c>
      <c r="AY125" s="16" t="s">
        <v>187</v>
      </c>
      <c r="BE125" s="223">
        <f>IF(N125="základní",J125,0)</f>
        <v>15000</v>
      </c>
      <c r="BF125" s="223">
        <f>IF(N125="snížená",J125,0)</f>
        <v>0</v>
      </c>
      <c r="BG125" s="223">
        <f>IF(N125="zákl. přenesená",J125,0)</f>
        <v>0</v>
      </c>
      <c r="BH125" s="223">
        <f>IF(N125="sníž. přenesená",J125,0)</f>
        <v>0</v>
      </c>
      <c r="BI125" s="223">
        <f>IF(N125="nulová",J125,0)</f>
        <v>0</v>
      </c>
      <c r="BJ125" s="16" t="s">
        <v>86</v>
      </c>
      <c r="BK125" s="223">
        <f>ROUND(I125*H125,2)</f>
        <v>15000</v>
      </c>
      <c r="BL125" s="16" t="s">
        <v>204</v>
      </c>
      <c r="BM125" s="222" t="s">
        <v>363</v>
      </c>
    </row>
    <row r="126" s="2" customFormat="1" ht="16.5" customHeight="1">
      <c r="A126" s="31"/>
      <c r="B126" s="32"/>
      <c r="C126" s="263" t="s">
        <v>332</v>
      </c>
      <c r="D126" s="263" t="s">
        <v>461</v>
      </c>
      <c r="E126" s="264" t="s">
        <v>2388</v>
      </c>
      <c r="F126" s="265" t="s">
        <v>2389</v>
      </c>
      <c r="G126" s="266" t="s">
        <v>401</v>
      </c>
      <c r="H126" s="267">
        <v>1</v>
      </c>
      <c r="I126" s="268">
        <v>0</v>
      </c>
      <c r="J126" s="268">
        <f>ROUND(I126*H126,2)</f>
        <v>0</v>
      </c>
      <c r="K126" s="269"/>
      <c r="L126" s="270"/>
      <c r="M126" s="271" t="s">
        <v>1</v>
      </c>
      <c r="N126" s="272" t="s">
        <v>43</v>
      </c>
      <c r="O126" s="220">
        <v>0</v>
      </c>
      <c r="P126" s="220">
        <f>O126*H126</f>
        <v>0</v>
      </c>
      <c r="Q126" s="220">
        <v>0</v>
      </c>
      <c r="R126" s="220">
        <f>Q126*H126</f>
        <v>0</v>
      </c>
      <c r="S126" s="220">
        <v>0</v>
      </c>
      <c r="T126" s="221">
        <f>S126*H126</f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222" t="s">
        <v>332</v>
      </c>
      <c r="AT126" s="222" t="s">
        <v>461</v>
      </c>
      <c r="AU126" s="222" t="s">
        <v>86</v>
      </c>
      <c r="AY126" s="16" t="s">
        <v>187</v>
      </c>
      <c r="BE126" s="223">
        <f>IF(N126="základní",J126,0)</f>
        <v>0</v>
      </c>
      <c r="BF126" s="223">
        <f>IF(N126="snížená",J126,0)</f>
        <v>0</v>
      </c>
      <c r="BG126" s="223">
        <f>IF(N126="zákl. přenesená",J126,0)</f>
        <v>0</v>
      </c>
      <c r="BH126" s="223">
        <f>IF(N126="sníž. přenesená",J126,0)</f>
        <v>0</v>
      </c>
      <c r="BI126" s="223">
        <f>IF(N126="nulová",J126,0)</f>
        <v>0</v>
      </c>
      <c r="BJ126" s="16" t="s">
        <v>86</v>
      </c>
      <c r="BK126" s="223">
        <f>ROUND(I126*H126,2)</f>
        <v>0</v>
      </c>
      <c r="BL126" s="16" t="s">
        <v>204</v>
      </c>
      <c r="BM126" s="222" t="s">
        <v>370</v>
      </c>
    </row>
    <row r="127" s="2" customFormat="1" ht="16.5" customHeight="1">
      <c r="A127" s="31"/>
      <c r="B127" s="32"/>
      <c r="C127" s="263" t="s">
        <v>336</v>
      </c>
      <c r="D127" s="263" t="s">
        <v>461</v>
      </c>
      <c r="E127" s="264" t="s">
        <v>2390</v>
      </c>
      <c r="F127" s="265" t="s">
        <v>2391</v>
      </c>
      <c r="G127" s="266" t="s">
        <v>401</v>
      </c>
      <c r="H127" s="267">
        <v>1</v>
      </c>
      <c r="I127" s="268">
        <v>46000</v>
      </c>
      <c r="J127" s="268">
        <f>ROUND(I127*H127,2)</f>
        <v>46000</v>
      </c>
      <c r="K127" s="269"/>
      <c r="L127" s="270"/>
      <c r="M127" s="271" t="s">
        <v>1</v>
      </c>
      <c r="N127" s="272" t="s">
        <v>43</v>
      </c>
      <c r="O127" s="220">
        <v>0</v>
      </c>
      <c r="P127" s="220">
        <f>O127*H127</f>
        <v>0</v>
      </c>
      <c r="Q127" s="220">
        <v>0</v>
      </c>
      <c r="R127" s="220">
        <f>Q127*H127</f>
        <v>0</v>
      </c>
      <c r="S127" s="220">
        <v>0</v>
      </c>
      <c r="T127" s="221">
        <f>S127*H127</f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222" t="s">
        <v>332</v>
      </c>
      <c r="AT127" s="222" t="s">
        <v>461</v>
      </c>
      <c r="AU127" s="222" t="s">
        <v>86</v>
      </c>
      <c r="AY127" s="16" t="s">
        <v>187</v>
      </c>
      <c r="BE127" s="223">
        <f>IF(N127="základní",J127,0)</f>
        <v>46000</v>
      </c>
      <c r="BF127" s="223">
        <f>IF(N127="snížená",J127,0)</f>
        <v>0</v>
      </c>
      <c r="BG127" s="223">
        <f>IF(N127="zákl. přenesená",J127,0)</f>
        <v>0</v>
      </c>
      <c r="BH127" s="223">
        <f>IF(N127="sníž. přenesená",J127,0)</f>
        <v>0</v>
      </c>
      <c r="BI127" s="223">
        <f>IF(N127="nulová",J127,0)</f>
        <v>0</v>
      </c>
      <c r="BJ127" s="16" t="s">
        <v>86</v>
      </c>
      <c r="BK127" s="223">
        <f>ROUND(I127*H127,2)</f>
        <v>46000</v>
      </c>
      <c r="BL127" s="16" t="s">
        <v>204</v>
      </c>
      <c r="BM127" s="222" t="s">
        <v>381</v>
      </c>
    </row>
    <row r="128" s="2" customFormat="1" ht="33" customHeight="1">
      <c r="A128" s="31"/>
      <c r="B128" s="32"/>
      <c r="C128" s="263" t="s">
        <v>341</v>
      </c>
      <c r="D128" s="263" t="s">
        <v>461</v>
      </c>
      <c r="E128" s="264" t="s">
        <v>2392</v>
      </c>
      <c r="F128" s="265" t="s">
        <v>2393</v>
      </c>
      <c r="G128" s="266" t="s">
        <v>401</v>
      </c>
      <c r="H128" s="267">
        <v>1</v>
      </c>
      <c r="I128" s="268">
        <v>110000</v>
      </c>
      <c r="J128" s="268">
        <f>ROUND(I128*H128,2)</f>
        <v>110000</v>
      </c>
      <c r="K128" s="269"/>
      <c r="L128" s="270"/>
      <c r="M128" s="271" t="s">
        <v>1</v>
      </c>
      <c r="N128" s="272" t="s">
        <v>43</v>
      </c>
      <c r="O128" s="220">
        <v>0</v>
      </c>
      <c r="P128" s="220">
        <f>O128*H128</f>
        <v>0</v>
      </c>
      <c r="Q128" s="220">
        <v>0</v>
      </c>
      <c r="R128" s="220">
        <f>Q128*H128</f>
        <v>0</v>
      </c>
      <c r="S128" s="220">
        <v>0</v>
      </c>
      <c r="T128" s="221">
        <f>S128*H128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222" t="s">
        <v>332</v>
      </c>
      <c r="AT128" s="222" t="s">
        <v>461</v>
      </c>
      <c r="AU128" s="222" t="s">
        <v>86</v>
      </c>
      <c r="AY128" s="16" t="s">
        <v>187</v>
      </c>
      <c r="BE128" s="223">
        <f>IF(N128="základní",J128,0)</f>
        <v>110000</v>
      </c>
      <c r="BF128" s="223">
        <f>IF(N128="snížená",J128,0)</f>
        <v>0</v>
      </c>
      <c r="BG128" s="223">
        <f>IF(N128="zákl. přenesená",J128,0)</f>
        <v>0</v>
      </c>
      <c r="BH128" s="223">
        <f>IF(N128="sníž. přenesená",J128,0)</f>
        <v>0</v>
      </c>
      <c r="BI128" s="223">
        <f>IF(N128="nulová",J128,0)</f>
        <v>0</v>
      </c>
      <c r="BJ128" s="16" t="s">
        <v>86</v>
      </c>
      <c r="BK128" s="223">
        <f>ROUND(I128*H128,2)</f>
        <v>110000</v>
      </c>
      <c r="BL128" s="16" t="s">
        <v>204</v>
      </c>
      <c r="BM128" s="222" t="s">
        <v>389</v>
      </c>
    </row>
    <row r="129" s="2" customFormat="1" ht="16.5" customHeight="1">
      <c r="A129" s="31"/>
      <c r="B129" s="32"/>
      <c r="C129" s="211" t="s">
        <v>349</v>
      </c>
      <c r="D129" s="211" t="s">
        <v>188</v>
      </c>
      <c r="E129" s="212" t="s">
        <v>2394</v>
      </c>
      <c r="F129" s="213" t="s">
        <v>2395</v>
      </c>
      <c r="G129" s="214" t="s">
        <v>422</v>
      </c>
      <c r="H129" s="215">
        <v>1</v>
      </c>
      <c r="I129" s="216">
        <v>30000</v>
      </c>
      <c r="J129" s="216">
        <f>ROUND(I129*H129,2)</f>
        <v>30000</v>
      </c>
      <c r="K129" s="217"/>
      <c r="L129" s="37"/>
      <c r="M129" s="228" t="s">
        <v>1</v>
      </c>
      <c r="N129" s="229" t="s">
        <v>43</v>
      </c>
      <c r="O129" s="230">
        <v>0</v>
      </c>
      <c r="P129" s="230">
        <f>O129*H129</f>
        <v>0</v>
      </c>
      <c r="Q129" s="230">
        <v>0</v>
      </c>
      <c r="R129" s="230">
        <f>Q129*H129</f>
        <v>0</v>
      </c>
      <c r="S129" s="230">
        <v>0</v>
      </c>
      <c r="T129" s="231">
        <f>S129*H129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222" t="s">
        <v>204</v>
      </c>
      <c r="AT129" s="222" t="s">
        <v>188</v>
      </c>
      <c r="AU129" s="222" t="s">
        <v>86</v>
      </c>
      <c r="AY129" s="16" t="s">
        <v>187</v>
      </c>
      <c r="BE129" s="223">
        <f>IF(N129="základní",J129,0)</f>
        <v>30000</v>
      </c>
      <c r="BF129" s="223">
        <f>IF(N129="snížená",J129,0)</f>
        <v>0</v>
      </c>
      <c r="BG129" s="223">
        <f>IF(N129="zákl. přenesená",J129,0)</f>
        <v>0</v>
      </c>
      <c r="BH129" s="223">
        <f>IF(N129="sníž. přenesená",J129,0)</f>
        <v>0</v>
      </c>
      <c r="BI129" s="223">
        <f>IF(N129="nulová",J129,0)</f>
        <v>0</v>
      </c>
      <c r="BJ129" s="16" t="s">
        <v>86</v>
      </c>
      <c r="BK129" s="223">
        <f>ROUND(I129*H129,2)</f>
        <v>30000</v>
      </c>
      <c r="BL129" s="16" t="s">
        <v>204</v>
      </c>
      <c r="BM129" s="222" t="s">
        <v>393</v>
      </c>
    </row>
    <row r="130" s="2" customFormat="1" ht="6.96" customHeight="1">
      <c r="A130" s="31"/>
      <c r="B130" s="58"/>
      <c r="C130" s="59"/>
      <c r="D130" s="59"/>
      <c r="E130" s="59"/>
      <c r="F130" s="59"/>
      <c r="G130" s="59"/>
      <c r="H130" s="59"/>
      <c r="I130" s="59"/>
      <c r="J130" s="59"/>
      <c r="K130" s="59"/>
      <c r="L130" s="37"/>
      <c r="M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</sheetData>
  <sheetProtection sheet="1" autoFilter="0" formatColumns="0" formatRows="0" objects="1" scenarios="1" spinCount="100000" saltValue="CAmaG5phdUZgmPVCtCcZNqcBLHRKP+77dp+RFC82nGyBWzq68j+cVC+OyJBgDerfvN9T0f6BuBRfTtvh27zH4Q==" hashValue="DfGRpjHlmtvy7M8N5TCzkOvP7oiCbWei9kc9FxBnkPHmvosnwYm8UXKUaIsL97q35YqB8dzHDkGgOJhqSFKtxg==" algorithmName="SHA-512" password="CC35"/>
  <autoFilter ref="C116:K129"/>
  <mergeCells count="8">
    <mergeCell ref="E7:H7"/>
    <mergeCell ref="E9:H9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21"/>
    </row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162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19"/>
      <c r="AT3" s="16" t="s">
        <v>88</v>
      </c>
    </row>
    <row r="4" hidden="1" s="1" customFormat="1" ht="24.96" customHeight="1">
      <c r="B4" s="19"/>
      <c r="D4" s="140" t="s">
        <v>163</v>
      </c>
      <c r="L4" s="19"/>
      <c r="M4" s="141" t="s">
        <v>10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42" t="s">
        <v>14</v>
      </c>
      <c r="L6" s="19"/>
    </row>
    <row r="7" hidden="1" s="1" customFormat="1" ht="16.5" customHeight="1">
      <c r="B7" s="19"/>
      <c r="E7" s="143" t="str">
        <f>'Rekapitulace stavby'!K6</f>
        <v>Nový objekt tělocvičny, základní školy Roztoky - Žalov</v>
      </c>
      <c r="F7" s="142"/>
      <c r="G7" s="142"/>
      <c r="H7" s="142"/>
      <c r="L7" s="19"/>
    </row>
    <row r="8" hidden="1" s="2" customFormat="1" ht="12" customHeight="1">
      <c r="A8" s="31"/>
      <c r="B8" s="37"/>
      <c r="C8" s="31"/>
      <c r="D8" s="142" t="s">
        <v>164</v>
      </c>
      <c r="E8" s="31"/>
      <c r="F8" s="31"/>
      <c r="G8" s="31"/>
      <c r="H8" s="31"/>
      <c r="I8" s="31"/>
      <c r="J8" s="31"/>
      <c r="K8" s="31"/>
      <c r="L8" s="55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hidden="1" s="2" customFormat="1" ht="16.5" customHeight="1">
      <c r="A9" s="31"/>
      <c r="B9" s="37"/>
      <c r="C9" s="31"/>
      <c r="D9" s="31"/>
      <c r="E9" s="144" t="s">
        <v>2396</v>
      </c>
      <c r="F9" s="31"/>
      <c r="G9" s="31"/>
      <c r="H9" s="31"/>
      <c r="I9" s="31"/>
      <c r="J9" s="31"/>
      <c r="K9" s="31"/>
      <c r="L9" s="55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hidden="1" s="2" customFormat="1">
      <c r="A10" s="31"/>
      <c r="B10" s="37"/>
      <c r="C10" s="31"/>
      <c r="D10" s="31"/>
      <c r="E10" s="31"/>
      <c r="F10" s="31"/>
      <c r="G10" s="31"/>
      <c r="H10" s="31"/>
      <c r="I10" s="31"/>
      <c r="J10" s="31"/>
      <c r="K10" s="31"/>
      <c r="L10" s="55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hidden="1" s="2" customFormat="1" ht="12" customHeight="1">
      <c r="A11" s="31"/>
      <c r="B11" s="37"/>
      <c r="C11" s="31"/>
      <c r="D11" s="142" t="s">
        <v>16</v>
      </c>
      <c r="E11" s="31"/>
      <c r="F11" s="133" t="s">
        <v>1</v>
      </c>
      <c r="G11" s="31"/>
      <c r="H11" s="31"/>
      <c r="I11" s="142" t="s">
        <v>17</v>
      </c>
      <c r="J11" s="133" t="s">
        <v>1</v>
      </c>
      <c r="K11" s="31"/>
      <c r="L11" s="55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hidden="1" s="2" customFormat="1" ht="12" customHeight="1">
      <c r="A12" s="31"/>
      <c r="B12" s="37"/>
      <c r="C12" s="31"/>
      <c r="D12" s="142" t="s">
        <v>18</v>
      </c>
      <c r="E12" s="31"/>
      <c r="F12" s="133" t="s">
        <v>19</v>
      </c>
      <c r="G12" s="31"/>
      <c r="H12" s="31"/>
      <c r="I12" s="142" t="s">
        <v>20</v>
      </c>
      <c r="J12" s="145" t="str">
        <f>'Rekapitulace stavby'!AN8</f>
        <v>26. 3. 2021</v>
      </c>
      <c r="K12" s="31"/>
      <c r="L12" s="55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hidden="1" s="2" customFormat="1" ht="10.8" customHeight="1">
      <c r="A13" s="31"/>
      <c r="B13" s="37"/>
      <c r="C13" s="31"/>
      <c r="D13" s="31"/>
      <c r="E13" s="31"/>
      <c r="F13" s="31"/>
      <c r="G13" s="31"/>
      <c r="H13" s="31"/>
      <c r="I13" s="31"/>
      <c r="J13" s="31"/>
      <c r="K13" s="31"/>
      <c r="L13" s="55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hidden="1" s="2" customFormat="1" ht="12" customHeight="1">
      <c r="A14" s="31"/>
      <c r="B14" s="37"/>
      <c r="C14" s="31"/>
      <c r="D14" s="142" t="s">
        <v>22</v>
      </c>
      <c r="E14" s="31"/>
      <c r="F14" s="31"/>
      <c r="G14" s="31"/>
      <c r="H14" s="31"/>
      <c r="I14" s="142" t="s">
        <v>23</v>
      </c>
      <c r="J14" s="133" t="s">
        <v>24</v>
      </c>
      <c r="K14" s="31"/>
      <c r="L14" s="55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hidden="1" s="2" customFormat="1" ht="18" customHeight="1">
      <c r="A15" s="31"/>
      <c r="B15" s="37"/>
      <c r="C15" s="31"/>
      <c r="D15" s="31"/>
      <c r="E15" s="133" t="s">
        <v>25</v>
      </c>
      <c r="F15" s="31"/>
      <c r="G15" s="31"/>
      <c r="H15" s="31"/>
      <c r="I15" s="142" t="s">
        <v>26</v>
      </c>
      <c r="J15" s="133" t="s">
        <v>1</v>
      </c>
      <c r="K15" s="31"/>
      <c r="L15" s="55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hidden="1" s="2" customFormat="1" ht="6.96" customHeight="1">
      <c r="A16" s="31"/>
      <c r="B16" s="37"/>
      <c r="C16" s="31"/>
      <c r="D16" s="31"/>
      <c r="E16" s="31"/>
      <c r="F16" s="31"/>
      <c r="G16" s="31"/>
      <c r="H16" s="31"/>
      <c r="I16" s="31"/>
      <c r="J16" s="31"/>
      <c r="K16" s="31"/>
      <c r="L16" s="55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hidden="1" s="2" customFormat="1" ht="12" customHeight="1">
      <c r="A17" s="31"/>
      <c r="B17" s="37"/>
      <c r="C17" s="31"/>
      <c r="D17" s="142" t="s">
        <v>27</v>
      </c>
      <c r="E17" s="31"/>
      <c r="F17" s="31"/>
      <c r="G17" s="31"/>
      <c r="H17" s="31"/>
      <c r="I17" s="142" t="s">
        <v>23</v>
      </c>
      <c r="J17" s="133" t="s">
        <v>1</v>
      </c>
      <c r="K17" s="31"/>
      <c r="L17" s="55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hidden="1" s="2" customFormat="1" ht="18" customHeight="1">
      <c r="A18" s="31"/>
      <c r="B18" s="37"/>
      <c r="C18" s="31"/>
      <c r="D18" s="31"/>
      <c r="E18" s="133" t="s">
        <v>28</v>
      </c>
      <c r="F18" s="31"/>
      <c r="G18" s="31"/>
      <c r="H18" s="31"/>
      <c r="I18" s="142" t="s">
        <v>26</v>
      </c>
      <c r="J18" s="133" t="s">
        <v>1</v>
      </c>
      <c r="K18" s="31"/>
      <c r="L18" s="55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hidden="1" s="2" customFormat="1" ht="6.96" customHeight="1">
      <c r="A19" s="31"/>
      <c r="B19" s="37"/>
      <c r="C19" s="31"/>
      <c r="D19" s="31"/>
      <c r="E19" s="31"/>
      <c r="F19" s="31"/>
      <c r="G19" s="31"/>
      <c r="H19" s="31"/>
      <c r="I19" s="31"/>
      <c r="J19" s="31"/>
      <c r="K19" s="31"/>
      <c r="L19" s="55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hidden="1" s="2" customFormat="1" ht="12" customHeight="1">
      <c r="A20" s="31"/>
      <c r="B20" s="37"/>
      <c r="C20" s="31"/>
      <c r="D20" s="142" t="s">
        <v>29</v>
      </c>
      <c r="E20" s="31"/>
      <c r="F20" s="31"/>
      <c r="G20" s="31"/>
      <c r="H20" s="31"/>
      <c r="I20" s="142" t="s">
        <v>23</v>
      </c>
      <c r="J20" s="133" t="s">
        <v>30</v>
      </c>
      <c r="K20" s="31"/>
      <c r="L20" s="55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hidden="1" s="2" customFormat="1" ht="18" customHeight="1">
      <c r="A21" s="31"/>
      <c r="B21" s="37"/>
      <c r="C21" s="31"/>
      <c r="D21" s="31"/>
      <c r="E21" s="133" t="s">
        <v>31</v>
      </c>
      <c r="F21" s="31"/>
      <c r="G21" s="31"/>
      <c r="H21" s="31"/>
      <c r="I21" s="142" t="s">
        <v>26</v>
      </c>
      <c r="J21" s="133" t="s">
        <v>1</v>
      </c>
      <c r="K21" s="31"/>
      <c r="L21" s="55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hidden="1" s="2" customFormat="1" ht="6.96" customHeight="1">
      <c r="A22" s="31"/>
      <c r="B22" s="37"/>
      <c r="C22" s="31"/>
      <c r="D22" s="31"/>
      <c r="E22" s="31"/>
      <c r="F22" s="31"/>
      <c r="G22" s="31"/>
      <c r="H22" s="31"/>
      <c r="I22" s="31"/>
      <c r="J22" s="31"/>
      <c r="K22" s="31"/>
      <c r="L22" s="55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hidden="1" s="2" customFormat="1" ht="12" customHeight="1">
      <c r="A23" s="31"/>
      <c r="B23" s="37"/>
      <c r="C23" s="31"/>
      <c r="D23" s="142" t="s">
        <v>33</v>
      </c>
      <c r="E23" s="31"/>
      <c r="F23" s="31"/>
      <c r="G23" s="31"/>
      <c r="H23" s="31"/>
      <c r="I23" s="142" t="s">
        <v>23</v>
      </c>
      <c r="J23" s="133" t="s">
        <v>34</v>
      </c>
      <c r="K23" s="31"/>
      <c r="L23" s="55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hidden="1" s="2" customFormat="1" ht="18" customHeight="1">
      <c r="A24" s="31"/>
      <c r="B24" s="37"/>
      <c r="C24" s="31"/>
      <c r="D24" s="31"/>
      <c r="E24" s="133" t="s">
        <v>35</v>
      </c>
      <c r="F24" s="31"/>
      <c r="G24" s="31"/>
      <c r="H24" s="31"/>
      <c r="I24" s="142" t="s">
        <v>26</v>
      </c>
      <c r="J24" s="133" t="s">
        <v>1</v>
      </c>
      <c r="K24" s="31"/>
      <c r="L24" s="55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hidden="1" s="2" customFormat="1" ht="6.96" customHeight="1">
      <c r="A25" s="31"/>
      <c r="B25" s="37"/>
      <c r="C25" s="31"/>
      <c r="D25" s="31"/>
      <c r="E25" s="31"/>
      <c r="F25" s="31"/>
      <c r="G25" s="31"/>
      <c r="H25" s="31"/>
      <c r="I25" s="31"/>
      <c r="J25" s="31"/>
      <c r="K25" s="31"/>
      <c r="L25" s="55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hidden="1" s="2" customFormat="1" ht="12" customHeight="1">
      <c r="A26" s="31"/>
      <c r="B26" s="37"/>
      <c r="C26" s="31"/>
      <c r="D26" s="142" t="s">
        <v>36</v>
      </c>
      <c r="E26" s="31"/>
      <c r="F26" s="31"/>
      <c r="G26" s="31"/>
      <c r="H26" s="31"/>
      <c r="I26" s="31"/>
      <c r="J26" s="31"/>
      <c r="K26" s="31"/>
      <c r="L26" s="55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hidden="1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hidden="1" s="2" customFormat="1" ht="6.96" customHeight="1">
      <c r="A28" s="31"/>
      <c r="B28" s="37"/>
      <c r="C28" s="31"/>
      <c r="D28" s="31"/>
      <c r="E28" s="31"/>
      <c r="F28" s="31"/>
      <c r="G28" s="31"/>
      <c r="H28" s="31"/>
      <c r="I28" s="31"/>
      <c r="J28" s="31"/>
      <c r="K28" s="31"/>
      <c r="L28" s="55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hidden="1" s="2" customFormat="1" ht="6.96" customHeight="1">
      <c r="A29" s="31"/>
      <c r="B29" s="37"/>
      <c r="C29" s="31"/>
      <c r="D29" s="150"/>
      <c r="E29" s="150"/>
      <c r="F29" s="150"/>
      <c r="G29" s="150"/>
      <c r="H29" s="150"/>
      <c r="I29" s="150"/>
      <c r="J29" s="150"/>
      <c r="K29" s="150"/>
      <c r="L29" s="55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hidden="1" s="2" customFormat="1" ht="25.44" customHeight="1">
      <c r="A30" s="31"/>
      <c r="B30" s="37"/>
      <c r="C30" s="31"/>
      <c r="D30" s="151" t="s">
        <v>38</v>
      </c>
      <c r="E30" s="31"/>
      <c r="F30" s="31"/>
      <c r="G30" s="31"/>
      <c r="H30" s="31"/>
      <c r="I30" s="31"/>
      <c r="J30" s="152">
        <f>ROUND(J118, 2)</f>
        <v>954500</v>
      </c>
      <c r="K30" s="31"/>
      <c r="L30" s="55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hidden="1" s="2" customFormat="1" ht="6.96" customHeight="1">
      <c r="A31" s="31"/>
      <c r="B31" s="37"/>
      <c r="C31" s="31"/>
      <c r="D31" s="150"/>
      <c r="E31" s="150"/>
      <c r="F31" s="150"/>
      <c r="G31" s="150"/>
      <c r="H31" s="150"/>
      <c r="I31" s="150"/>
      <c r="J31" s="150"/>
      <c r="K31" s="150"/>
      <c r="L31" s="55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hidden="1" s="2" customFormat="1" ht="14.4" customHeight="1">
      <c r="A32" s="31"/>
      <c r="B32" s="37"/>
      <c r="C32" s="31"/>
      <c r="D32" s="31"/>
      <c r="E32" s="31"/>
      <c r="F32" s="153" t="s">
        <v>40</v>
      </c>
      <c r="G32" s="31"/>
      <c r="H32" s="31"/>
      <c r="I32" s="153" t="s">
        <v>39</v>
      </c>
      <c r="J32" s="153" t="s">
        <v>41</v>
      </c>
      <c r="K32" s="31"/>
      <c r="L32" s="55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hidden="1" s="2" customFormat="1" ht="14.4" customHeight="1">
      <c r="A33" s="31"/>
      <c r="B33" s="37"/>
      <c r="C33" s="31"/>
      <c r="D33" s="154" t="s">
        <v>42</v>
      </c>
      <c r="E33" s="142" t="s">
        <v>43</v>
      </c>
      <c r="F33" s="155">
        <f>ROUND((SUM(BE118:BE122)),  2)</f>
        <v>954500</v>
      </c>
      <c r="G33" s="31"/>
      <c r="H33" s="31"/>
      <c r="I33" s="156">
        <v>0.20999999999999999</v>
      </c>
      <c r="J33" s="155">
        <f>ROUND(((SUM(BE118:BE122))*I33),  2)</f>
        <v>200445</v>
      </c>
      <c r="K33" s="31"/>
      <c r="L33" s="55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hidden="1" s="2" customFormat="1" ht="14.4" customHeight="1">
      <c r="A34" s="31"/>
      <c r="B34" s="37"/>
      <c r="C34" s="31"/>
      <c r="D34" s="31"/>
      <c r="E34" s="142" t="s">
        <v>44</v>
      </c>
      <c r="F34" s="155">
        <f>ROUND((SUM(BF118:BF122)),  2)</f>
        <v>0</v>
      </c>
      <c r="G34" s="31"/>
      <c r="H34" s="31"/>
      <c r="I34" s="156">
        <v>0.14999999999999999</v>
      </c>
      <c r="J34" s="155">
        <f>ROUND(((SUM(BF118:BF122))*I34),  2)</f>
        <v>0</v>
      </c>
      <c r="K34" s="31"/>
      <c r="L34" s="55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hidden="1" s="2" customFormat="1" ht="14.4" customHeight="1">
      <c r="A35" s="31"/>
      <c r="B35" s="37"/>
      <c r="C35" s="31"/>
      <c r="D35" s="31"/>
      <c r="E35" s="142" t="s">
        <v>45</v>
      </c>
      <c r="F35" s="155">
        <f>ROUND((SUM(BG118:BG122)),  2)</f>
        <v>0</v>
      </c>
      <c r="G35" s="31"/>
      <c r="H35" s="31"/>
      <c r="I35" s="156">
        <v>0.20999999999999999</v>
      </c>
      <c r="J35" s="155">
        <f>0</f>
        <v>0</v>
      </c>
      <c r="K35" s="31"/>
      <c r="L35" s="55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hidden="1" s="2" customFormat="1" ht="14.4" customHeight="1">
      <c r="A36" s="31"/>
      <c r="B36" s="37"/>
      <c r="C36" s="31"/>
      <c r="D36" s="31"/>
      <c r="E36" s="142" t="s">
        <v>46</v>
      </c>
      <c r="F36" s="155">
        <f>ROUND((SUM(BH118:BH122)),  2)</f>
        <v>0</v>
      </c>
      <c r="G36" s="31"/>
      <c r="H36" s="31"/>
      <c r="I36" s="156">
        <v>0.14999999999999999</v>
      </c>
      <c r="J36" s="155">
        <f>0</f>
        <v>0</v>
      </c>
      <c r="K36" s="31"/>
      <c r="L36" s="55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hidden="1" s="2" customFormat="1" ht="14.4" customHeight="1">
      <c r="A37" s="31"/>
      <c r="B37" s="37"/>
      <c r="C37" s="31"/>
      <c r="D37" s="31"/>
      <c r="E37" s="142" t="s">
        <v>47</v>
      </c>
      <c r="F37" s="155">
        <f>ROUND((SUM(BI118:BI122)),  2)</f>
        <v>0</v>
      </c>
      <c r="G37" s="31"/>
      <c r="H37" s="31"/>
      <c r="I37" s="156">
        <v>0</v>
      </c>
      <c r="J37" s="155">
        <f>0</f>
        <v>0</v>
      </c>
      <c r="K37" s="31"/>
      <c r="L37" s="55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hidden="1" s="2" customFormat="1" ht="6.96" customHeight="1">
      <c r="A38" s="31"/>
      <c r="B38" s="37"/>
      <c r="C38" s="31"/>
      <c r="D38" s="31"/>
      <c r="E38" s="31"/>
      <c r="F38" s="31"/>
      <c r="G38" s="31"/>
      <c r="H38" s="31"/>
      <c r="I38" s="31"/>
      <c r="J38" s="31"/>
      <c r="K38" s="31"/>
      <c r="L38" s="55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hidden="1" s="2" customFormat="1" ht="25.44" customHeight="1">
      <c r="A39" s="31"/>
      <c r="B39" s="37"/>
      <c r="C39" s="157"/>
      <c r="D39" s="158" t="s">
        <v>48</v>
      </c>
      <c r="E39" s="159"/>
      <c r="F39" s="159"/>
      <c r="G39" s="160" t="s">
        <v>49</v>
      </c>
      <c r="H39" s="161" t="s">
        <v>50</v>
      </c>
      <c r="I39" s="159"/>
      <c r="J39" s="162">
        <f>SUM(J30:J37)</f>
        <v>1154945</v>
      </c>
      <c r="K39" s="163"/>
      <c r="L39" s="55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hidden="1" s="2" customFormat="1" ht="14.4" customHeight="1">
      <c r="A40" s="31"/>
      <c r="B40" s="37"/>
      <c r="C40" s="31"/>
      <c r="D40" s="31"/>
      <c r="E40" s="31"/>
      <c r="F40" s="31"/>
      <c r="G40" s="31"/>
      <c r="H40" s="31"/>
      <c r="I40" s="31"/>
      <c r="J40" s="31"/>
      <c r="K40" s="31"/>
      <c r="L40" s="55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hidden="1" s="1" customFormat="1" ht="14.4" customHeight="1">
      <c r="B41" s="19"/>
      <c r="L41" s="19"/>
    </row>
    <row r="42" hidden="1" s="1" customFormat="1" ht="14.4" customHeight="1">
      <c r="B42" s="19"/>
      <c r="L42" s="19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55"/>
      <c r="D50" s="164" t="s">
        <v>51</v>
      </c>
      <c r="E50" s="165"/>
      <c r="F50" s="165"/>
      <c r="G50" s="164" t="s">
        <v>52</v>
      </c>
      <c r="H50" s="165"/>
      <c r="I50" s="165"/>
      <c r="J50" s="165"/>
      <c r="K50" s="165"/>
      <c r="L50" s="55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1"/>
      <c r="B61" s="37"/>
      <c r="C61" s="31"/>
      <c r="D61" s="166" t="s">
        <v>53</v>
      </c>
      <c r="E61" s="167"/>
      <c r="F61" s="168" t="s">
        <v>54</v>
      </c>
      <c r="G61" s="166" t="s">
        <v>53</v>
      </c>
      <c r="H61" s="167"/>
      <c r="I61" s="167"/>
      <c r="J61" s="169" t="s">
        <v>54</v>
      </c>
      <c r="K61" s="167"/>
      <c r="L61" s="55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1"/>
      <c r="B65" s="37"/>
      <c r="C65" s="31"/>
      <c r="D65" s="164" t="s">
        <v>55</v>
      </c>
      <c r="E65" s="170"/>
      <c r="F65" s="170"/>
      <c r="G65" s="164" t="s">
        <v>56</v>
      </c>
      <c r="H65" s="170"/>
      <c r="I65" s="170"/>
      <c r="J65" s="170"/>
      <c r="K65" s="170"/>
      <c r="L65" s="55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1"/>
      <c r="B76" s="37"/>
      <c r="C76" s="31"/>
      <c r="D76" s="166" t="s">
        <v>53</v>
      </c>
      <c r="E76" s="167"/>
      <c r="F76" s="168" t="s">
        <v>54</v>
      </c>
      <c r="G76" s="166" t="s">
        <v>53</v>
      </c>
      <c r="H76" s="167"/>
      <c r="I76" s="167"/>
      <c r="J76" s="169" t="s">
        <v>54</v>
      </c>
      <c r="K76" s="167"/>
      <c r="L76" s="55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hidden="1" s="2" customFormat="1" ht="14.4" customHeight="1">
      <c r="A77" s="31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55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78" hidden="1"/>
    <row r="79" hidden="1"/>
    <row r="80" hidden="1"/>
    <row r="81" s="2" customFormat="1" ht="6.96" customHeight="1">
      <c r="A81" s="31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55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="2" customFormat="1" ht="24.96" customHeight="1">
      <c r="A82" s="31"/>
      <c r="B82" s="32"/>
      <c r="C82" s="22" t="s">
        <v>166</v>
      </c>
      <c r="D82" s="33"/>
      <c r="E82" s="33"/>
      <c r="F82" s="33"/>
      <c r="G82" s="33"/>
      <c r="H82" s="33"/>
      <c r="I82" s="33"/>
      <c r="J82" s="33"/>
      <c r="K82" s="33"/>
      <c r="L82" s="55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="2" customFormat="1" ht="6.96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5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="2" customFormat="1" ht="12" customHeight="1">
      <c r="A84" s="31"/>
      <c r="B84" s="32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55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="2" customFormat="1" ht="16.5" customHeight="1">
      <c r="A85" s="31"/>
      <c r="B85" s="32"/>
      <c r="C85" s="33"/>
      <c r="D85" s="33"/>
      <c r="E85" s="175" t="str">
        <f>E7</f>
        <v>Nový objekt tělocvičny, základní školy Roztoky - Žalov</v>
      </c>
      <c r="F85" s="28"/>
      <c r="G85" s="28"/>
      <c r="H85" s="28"/>
      <c r="I85" s="33"/>
      <c r="J85" s="33"/>
      <c r="K85" s="33"/>
      <c r="L85" s="55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="2" customFormat="1" ht="12" customHeight="1">
      <c r="A86" s="31"/>
      <c r="B86" s="32"/>
      <c r="C86" s="28" t="s">
        <v>164</v>
      </c>
      <c r="D86" s="33"/>
      <c r="E86" s="33"/>
      <c r="F86" s="33"/>
      <c r="G86" s="33"/>
      <c r="H86" s="33"/>
      <c r="I86" s="33"/>
      <c r="J86" s="33"/>
      <c r="K86" s="33"/>
      <c r="L86" s="55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="2" customFormat="1" ht="16.5" customHeight="1">
      <c r="A87" s="31"/>
      <c r="B87" s="32"/>
      <c r="C87" s="33"/>
      <c r="D87" s="33"/>
      <c r="E87" s="68" t="str">
        <f>E9</f>
        <v>D.2.2 - Výtah</v>
      </c>
      <c r="F87" s="33"/>
      <c r="G87" s="33"/>
      <c r="H87" s="33"/>
      <c r="I87" s="33"/>
      <c r="J87" s="33"/>
      <c r="K87" s="33"/>
      <c r="L87" s="55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="2" customFormat="1" ht="6.96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55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="2" customFormat="1" ht="12" customHeight="1">
      <c r="A89" s="31"/>
      <c r="B89" s="32"/>
      <c r="C89" s="28" t="s">
        <v>18</v>
      </c>
      <c r="D89" s="33"/>
      <c r="E89" s="33"/>
      <c r="F89" s="25" t="str">
        <f>F12</f>
        <v>parc.č. 2990/9, 2994/2, k.ú. Žalov</v>
      </c>
      <c r="G89" s="33"/>
      <c r="H89" s="33"/>
      <c r="I89" s="28" t="s">
        <v>20</v>
      </c>
      <c r="J89" s="71" t="str">
        <f>IF(J12="","",J12)</f>
        <v>26. 3. 2021</v>
      </c>
      <c r="K89" s="33"/>
      <c r="L89" s="55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="2" customFormat="1" ht="6.96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55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="2" customFormat="1" ht="40.05" customHeight="1">
      <c r="A91" s="31"/>
      <c r="B91" s="32"/>
      <c r="C91" s="28" t="s">
        <v>22</v>
      </c>
      <c r="D91" s="33"/>
      <c r="E91" s="33"/>
      <c r="F91" s="25" t="str">
        <f>E15</f>
        <v>Město Roztoky, nám. 5 května 2, Roztoky</v>
      </c>
      <c r="G91" s="33"/>
      <c r="H91" s="33"/>
      <c r="I91" s="28" t="s">
        <v>29</v>
      </c>
      <c r="J91" s="29" t="str">
        <f>E21</f>
        <v>B.B.D. s.r.o., Rokycanova 30, 130 00, Praha 3</v>
      </c>
      <c r="K91" s="33"/>
      <c r="L91" s="55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="2" customFormat="1" ht="40.05" customHeight="1">
      <c r="A92" s="31"/>
      <c r="B92" s="32"/>
      <c r="C92" s="28" t="s">
        <v>27</v>
      </c>
      <c r="D92" s="33"/>
      <c r="E92" s="33"/>
      <c r="F92" s="25" t="str">
        <f>IF(E18="","",E18)</f>
        <v>bude vybrán</v>
      </c>
      <c r="G92" s="33"/>
      <c r="H92" s="33"/>
      <c r="I92" s="28" t="s">
        <v>33</v>
      </c>
      <c r="J92" s="29" t="str">
        <f>E24</f>
        <v>NASTA GROUP s.r.o., Za Sokolovnou 92, Zdiby</v>
      </c>
      <c r="K92" s="33"/>
      <c r="L92" s="55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="2" customFormat="1" ht="10.32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55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="2" customFormat="1" ht="29.28" customHeight="1">
      <c r="A94" s="31"/>
      <c r="B94" s="32"/>
      <c r="C94" s="176" t="s">
        <v>167</v>
      </c>
      <c r="D94" s="177"/>
      <c r="E94" s="177"/>
      <c r="F94" s="177"/>
      <c r="G94" s="177"/>
      <c r="H94" s="177"/>
      <c r="I94" s="177"/>
      <c r="J94" s="178" t="s">
        <v>168</v>
      </c>
      <c r="K94" s="177"/>
      <c r="L94" s="55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="2" customFormat="1" ht="10.32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55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="2" customFormat="1" ht="22.8" customHeight="1">
      <c r="A96" s="31"/>
      <c r="B96" s="32"/>
      <c r="C96" s="179" t="s">
        <v>169</v>
      </c>
      <c r="D96" s="33"/>
      <c r="E96" s="33"/>
      <c r="F96" s="33"/>
      <c r="G96" s="33"/>
      <c r="H96" s="33"/>
      <c r="I96" s="33"/>
      <c r="J96" s="102">
        <f>J118</f>
        <v>954500</v>
      </c>
      <c r="K96" s="33"/>
      <c r="L96" s="55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170</v>
      </c>
    </row>
    <row r="97" s="9" customFormat="1" ht="24.96" customHeight="1">
      <c r="A97" s="9"/>
      <c r="B97" s="180"/>
      <c r="C97" s="181"/>
      <c r="D97" s="182" t="s">
        <v>2100</v>
      </c>
      <c r="E97" s="183"/>
      <c r="F97" s="183"/>
      <c r="G97" s="183"/>
      <c r="H97" s="183"/>
      <c r="I97" s="183"/>
      <c r="J97" s="184">
        <f>J119</f>
        <v>954500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3" customFormat="1" ht="19.92" customHeight="1">
      <c r="A98" s="13"/>
      <c r="B98" s="246"/>
      <c r="C98" s="125"/>
      <c r="D98" s="247" t="s">
        <v>2397</v>
      </c>
      <c r="E98" s="248"/>
      <c r="F98" s="248"/>
      <c r="G98" s="248"/>
      <c r="H98" s="248"/>
      <c r="I98" s="248"/>
      <c r="J98" s="249">
        <f>J120</f>
        <v>954500</v>
      </c>
      <c r="K98" s="125"/>
      <c r="L98" s="250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</row>
    <row r="99" s="2" customFormat="1" ht="21.84" customHeight="1">
      <c r="A99" s="31"/>
      <c r="B99" s="32"/>
      <c r="C99" s="33"/>
      <c r="D99" s="33"/>
      <c r="E99" s="33"/>
      <c r="F99" s="33"/>
      <c r="G99" s="33"/>
      <c r="H99" s="33"/>
      <c r="I99" s="33"/>
      <c r="J99" s="33"/>
      <c r="K99" s="33"/>
      <c r="L99" s="55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0" s="2" customFormat="1" ht="6.96" customHeight="1">
      <c r="A100" s="31"/>
      <c r="B100" s="58"/>
      <c r="C100" s="59"/>
      <c r="D100" s="59"/>
      <c r="E100" s="59"/>
      <c r="F100" s="59"/>
      <c r="G100" s="59"/>
      <c r="H100" s="59"/>
      <c r="I100" s="59"/>
      <c r="J100" s="59"/>
      <c r="K100" s="59"/>
      <c r="L100" s="55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</row>
    <row r="104" s="2" customFormat="1" ht="6.96" customHeight="1">
      <c r="A104" s="31"/>
      <c r="B104" s="60"/>
      <c r="C104" s="61"/>
      <c r="D104" s="61"/>
      <c r="E104" s="61"/>
      <c r="F104" s="61"/>
      <c r="G104" s="61"/>
      <c r="H104" s="61"/>
      <c r="I104" s="61"/>
      <c r="J104" s="61"/>
      <c r="K104" s="61"/>
      <c r="L104" s="55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="2" customFormat="1" ht="24.96" customHeight="1">
      <c r="A105" s="31"/>
      <c r="B105" s="32"/>
      <c r="C105" s="22" t="s">
        <v>172</v>
      </c>
      <c r="D105" s="33"/>
      <c r="E105" s="33"/>
      <c r="F105" s="33"/>
      <c r="G105" s="33"/>
      <c r="H105" s="33"/>
      <c r="I105" s="33"/>
      <c r="J105" s="33"/>
      <c r="K105" s="33"/>
      <c r="L105" s="55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="2" customFormat="1" ht="6.96" customHeight="1">
      <c r="A106" s="31"/>
      <c r="B106" s="32"/>
      <c r="C106" s="33"/>
      <c r="D106" s="33"/>
      <c r="E106" s="33"/>
      <c r="F106" s="33"/>
      <c r="G106" s="33"/>
      <c r="H106" s="33"/>
      <c r="I106" s="33"/>
      <c r="J106" s="33"/>
      <c r="K106" s="33"/>
      <c r="L106" s="55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="2" customFormat="1" ht="12" customHeight="1">
      <c r="A107" s="31"/>
      <c r="B107" s="32"/>
      <c r="C107" s="28" t="s">
        <v>14</v>
      </c>
      <c r="D107" s="33"/>
      <c r="E107" s="33"/>
      <c r="F107" s="33"/>
      <c r="G107" s="33"/>
      <c r="H107" s="33"/>
      <c r="I107" s="33"/>
      <c r="J107" s="33"/>
      <c r="K107" s="33"/>
      <c r="L107" s="55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="2" customFormat="1" ht="16.5" customHeight="1">
      <c r="A108" s="31"/>
      <c r="B108" s="32"/>
      <c r="C108" s="33"/>
      <c r="D108" s="33"/>
      <c r="E108" s="175" t="str">
        <f>E7</f>
        <v>Nový objekt tělocvičny, základní školy Roztoky - Žalov</v>
      </c>
      <c r="F108" s="28"/>
      <c r="G108" s="28"/>
      <c r="H108" s="28"/>
      <c r="I108" s="33"/>
      <c r="J108" s="33"/>
      <c r="K108" s="33"/>
      <c r="L108" s="55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="2" customFormat="1" ht="12" customHeight="1">
      <c r="A109" s="31"/>
      <c r="B109" s="32"/>
      <c r="C109" s="28" t="s">
        <v>164</v>
      </c>
      <c r="D109" s="33"/>
      <c r="E109" s="33"/>
      <c r="F109" s="33"/>
      <c r="G109" s="33"/>
      <c r="H109" s="33"/>
      <c r="I109" s="33"/>
      <c r="J109" s="33"/>
      <c r="K109" s="33"/>
      <c r="L109" s="55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="2" customFormat="1" ht="16.5" customHeight="1">
      <c r="A110" s="31"/>
      <c r="B110" s="32"/>
      <c r="C110" s="33"/>
      <c r="D110" s="33"/>
      <c r="E110" s="68" t="str">
        <f>E9</f>
        <v>D.2.2 - Výtah</v>
      </c>
      <c r="F110" s="33"/>
      <c r="G110" s="33"/>
      <c r="H110" s="33"/>
      <c r="I110" s="33"/>
      <c r="J110" s="33"/>
      <c r="K110" s="33"/>
      <c r="L110" s="55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="2" customFormat="1" ht="6.96" customHeight="1">
      <c r="A111" s="31"/>
      <c r="B111" s="32"/>
      <c r="C111" s="33"/>
      <c r="D111" s="33"/>
      <c r="E111" s="33"/>
      <c r="F111" s="33"/>
      <c r="G111" s="33"/>
      <c r="H111" s="33"/>
      <c r="I111" s="33"/>
      <c r="J111" s="33"/>
      <c r="K111" s="33"/>
      <c r="L111" s="55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="2" customFormat="1" ht="12" customHeight="1">
      <c r="A112" s="31"/>
      <c r="B112" s="32"/>
      <c r="C112" s="28" t="s">
        <v>18</v>
      </c>
      <c r="D112" s="33"/>
      <c r="E112" s="33"/>
      <c r="F112" s="25" t="str">
        <f>F12</f>
        <v>parc.č. 2990/9, 2994/2, k.ú. Žalov</v>
      </c>
      <c r="G112" s="33"/>
      <c r="H112" s="33"/>
      <c r="I112" s="28" t="s">
        <v>20</v>
      </c>
      <c r="J112" s="71" t="str">
        <f>IF(J12="","",J12)</f>
        <v>26. 3. 2021</v>
      </c>
      <c r="K112" s="33"/>
      <c r="L112" s="55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="2" customFormat="1" ht="6.96" customHeight="1">
      <c r="A113" s="31"/>
      <c r="B113" s="32"/>
      <c r="C113" s="33"/>
      <c r="D113" s="33"/>
      <c r="E113" s="33"/>
      <c r="F113" s="33"/>
      <c r="G113" s="33"/>
      <c r="H113" s="33"/>
      <c r="I113" s="33"/>
      <c r="J113" s="33"/>
      <c r="K113" s="33"/>
      <c r="L113" s="55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="2" customFormat="1" ht="40.05" customHeight="1">
      <c r="A114" s="31"/>
      <c r="B114" s="32"/>
      <c r="C114" s="28" t="s">
        <v>22</v>
      </c>
      <c r="D114" s="33"/>
      <c r="E114" s="33"/>
      <c r="F114" s="25" t="str">
        <f>E15</f>
        <v>Město Roztoky, nám. 5 května 2, Roztoky</v>
      </c>
      <c r="G114" s="33"/>
      <c r="H114" s="33"/>
      <c r="I114" s="28" t="s">
        <v>29</v>
      </c>
      <c r="J114" s="29" t="str">
        <f>E21</f>
        <v>B.B.D. s.r.o., Rokycanova 30, 130 00, Praha 3</v>
      </c>
      <c r="K114" s="33"/>
      <c r="L114" s="55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="2" customFormat="1" ht="40.05" customHeight="1">
      <c r="A115" s="31"/>
      <c r="B115" s="32"/>
      <c r="C115" s="28" t="s">
        <v>27</v>
      </c>
      <c r="D115" s="33"/>
      <c r="E115" s="33"/>
      <c r="F115" s="25" t="str">
        <f>IF(E18="","",E18)</f>
        <v>bude vybrán</v>
      </c>
      <c r="G115" s="33"/>
      <c r="H115" s="33"/>
      <c r="I115" s="28" t="s">
        <v>33</v>
      </c>
      <c r="J115" s="29" t="str">
        <f>E24</f>
        <v>NASTA GROUP s.r.o., Za Sokolovnou 92, Zdiby</v>
      </c>
      <c r="K115" s="33"/>
      <c r="L115" s="55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="2" customFormat="1" ht="10.32" customHeight="1">
      <c r="A116" s="31"/>
      <c r="B116" s="32"/>
      <c r="C116" s="33"/>
      <c r="D116" s="33"/>
      <c r="E116" s="33"/>
      <c r="F116" s="33"/>
      <c r="G116" s="33"/>
      <c r="H116" s="33"/>
      <c r="I116" s="33"/>
      <c r="J116" s="33"/>
      <c r="K116" s="33"/>
      <c r="L116" s="55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="10" customFormat="1" ht="29.28" customHeight="1">
      <c r="A117" s="186"/>
      <c r="B117" s="187"/>
      <c r="C117" s="188" t="s">
        <v>173</v>
      </c>
      <c r="D117" s="189" t="s">
        <v>63</v>
      </c>
      <c r="E117" s="189" t="s">
        <v>59</v>
      </c>
      <c r="F117" s="189" t="s">
        <v>60</v>
      </c>
      <c r="G117" s="189" t="s">
        <v>174</v>
      </c>
      <c r="H117" s="189" t="s">
        <v>175</v>
      </c>
      <c r="I117" s="189" t="s">
        <v>176</v>
      </c>
      <c r="J117" s="190" t="s">
        <v>168</v>
      </c>
      <c r="K117" s="191" t="s">
        <v>177</v>
      </c>
      <c r="L117" s="192"/>
      <c r="M117" s="92" t="s">
        <v>1</v>
      </c>
      <c r="N117" s="93" t="s">
        <v>42</v>
      </c>
      <c r="O117" s="93" t="s">
        <v>178</v>
      </c>
      <c r="P117" s="93" t="s">
        <v>179</v>
      </c>
      <c r="Q117" s="93" t="s">
        <v>180</v>
      </c>
      <c r="R117" s="93" t="s">
        <v>181</v>
      </c>
      <c r="S117" s="93" t="s">
        <v>182</v>
      </c>
      <c r="T117" s="94" t="s">
        <v>183</v>
      </c>
      <c r="U117" s="186"/>
      <c r="V117" s="186"/>
      <c r="W117" s="186"/>
      <c r="X117" s="186"/>
      <c r="Y117" s="186"/>
      <c r="Z117" s="186"/>
      <c r="AA117" s="186"/>
      <c r="AB117" s="186"/>
      <c r="AC117" s="186"/>
      <c r="AD117" s="186"/>
      <c r="AE117" s="186"/>
    </row>
    <row r="118" s="2" customFormat="1" ht="22.8" customHeight="1">
      <c r="A118" s="31"/>
      <c r="B118" s="32"/>
      <c r="C118" s="99" t="s">
        <v>184</v>
      </c>
      <c r="D118" s="33"/>
      <c r="E118" s="33"/>
      <c r="F118" s="33"/>
      <c r="G118" s="33"/>
      <c r="H118" s="33"/>
      <c r="I118" s="33"/>
      <c r="J118" s="193">
        <f>BK118</f>
        <v>954500</v>
      </c>
      <c r="K118" s="33"/>
      <c r="L118" s="37"/>
      <c r="M118" s="95"/>
      <c r="N118" s="194"/>
      <c r="O118" s="96"/>
      <c r="P118" s="195">
        <f>P119</f>
        <v>0</v>
      </c>
      <c r="Q118" s="96"/>
      <c r="R118" s="195">
        <f>R119</f>
        <v>0</v>
      </c>
      <c r="S118" s="96"/>
      <c r="T118" s="196">
        <f>T119</f>
        <v>0</v>
      </c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T118" s="16" t="s">
        <v>77</v>
      </c>
      <c r="AU118" s="16" t="s">
        <v>170</v>
      </c>
      <c r="BK118" s="197">
        <f>BK119</f>
        <v>954500</v>
      </c>
    </row>
    <row r="119" s="11" customFormat="1" ht="25.92" customHeight="1">
      <c r="A119" s="11"/>
      <c r="B119" s="198"/>
      <c r="C119" s="199"/>
      <c r="D119" s="200" t="s">
        <v>77</v>
      </c>
      <c r="E119" s="201" t="s">
        <v>461</v>
      </c>
      <c r="F119" s="201" t="s">
        <v>2140</v>
      </c>
      <c r="G119" s="199"/>
      <c r="H119" s="199"/>
      <c r="I119" s="199"/>
      <c r="J119" s="202">
        <f>BK119</f>
        <v>954500</v>
      </c>
      <c r="K119" s="199"/>
      <c r="L119" s="203"/>
      <c r="M119" s="204"/>
      <c r="N119" s="205"/>
      <c r="O119" s="205"/>
      <c r="P119" s="206">
        <f>P120</f>
        <v>0</v>
      </c>
      <c r="Q119" s="205"/>
      <c r="R119" s="206">
        <f>R120</f>
        <v>0</v>
      </c>
      <c r="S119" s="205"/>
      <c r="T119" s="207">
        <f>T120</f>
        <v>0</v>
      </c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R119" s="208" t="s">
        <v>199</v>
      </c>
      <c r="AT119" s="209" t="s">
        <v>77</v>
      </c>
      <c r="AU119" s="209" t="s">
        <v>78</v>
      </c>
      <c r="AY119" s="208" t="s">
        <v>187</v>
      </c>
      <c r="BK119" s="210">
        <f>BK120</f>
        <v>954500</v>
      </c>
    </row>
    <row r="120" s="11" customFormat="1" ht="22.8" customHeight="1">
      <c r="A120" s="11"/>
      <c r="B120" s="198"/>
      <c r="C120" s="199"/>
      <c r="D120" s="200" t="s">
        <v>77</v>
      </c>
      <c r="E120" s="251" t="s">
        <v>2398</v>
      </c>
      <c r="F120" s="251" t="s">
        <v>2399</v>
      </c>
      <c r="G120" s="199"/>
      <c r="H120" s="199"/>
      <c r="I120" s="199"/>
      <c r="J120" s="252">
        <f>BK120</f>
        <v>954500</v>
      </c>
      <c r="K120" s="199"/>
      <c r="L120" s="203"/>
      <c r="M120" s="204"/>
      <c r="N120" s="205"/>
      <c r="O120" s="205"/>
      <c r="P120" s="206">
        <f>SUM(P121:P122)</f>
        <v>0</v>
      </c>
      <c r="Q120" s="205"/>
      <c r="R120" s="206">
        <f>SUM(R121:R122)</f>
        <v>0</v>
      </c>
      <c r="S120" s="205"/>
      <c r="T120" s="207">
        <f>SUM(T121:T122)</f>
        <v>0</v>
      </c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R120" s="208" t="s">
        <v>199</v>
      </c>
      <c r="AT120" s="209" t="s">
        <v>77</v>
      </c>
      <c r="AU120" s="209" t="s">
        <v>86</v>
      </c>
      <c r="AY120" s="208" t="s">
        <v>187</v>
      </c>
      <c r="BK120" s="210">
        <f>SUM(BK121:BK122)</f>
        <v>954500</v>
      </c>
    </row>
    <row r="121" s="2" customFormat="1" ht="16.5" customHeight="1">
      <c r="A121" s="31"/>
      <c r="B121" s="32"/>
      <c r="C121" s="211" t="s">
        <v>86</v>
      </c>
      <c r="D121" s="211" t="s">
        <v>188</v>
      </c>
      <c r="E121" s="212" t="s">
        <v>2400</v>
      </c>
      <c r="F121" s="213" t="s">
        <v>2401</v>
      </c>
      <c r="G121" s="214" t="s">
        <v>401</v>
      </c>
      <c r="H121" s="215">
        <v>1</v>
      </c>
      <c r="I121" s="216">
        <v>572000</v>
      </c>
      <c r="J121" s="216">
        <f>ROUND(I121*H121,2)</f>
        <v>572000</v>
      </c>
      <c r="K121" s="217"/>
      <c r="L121" s="37"/>
      <c r="M121" s="218" t="s">
        <v>1</v>
      </c>
      <c r="N121" s="219" t="s">
        <v>43</v>
      </c>
      <c r="O121" s="220">
        <v>0</v>
      </c>
      <c r="P121" s="220">
        <f>O121*H121</f>
        <v>0</v>
      </c>
      <c r="Q121" s="220">
        <v>0</v>
      </c>
      <c r="R121" s="220">
        <f>Q121*H121</f>
        <v>0</v>
      </c>
      <c r="S121" s="220">
        <v>0</v>
      </c>
      <c r="T121" s="221">
        <f>S121*H121</f>
        <v>0</v>
      </c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R121" s="222" t="s">
        <v>1289</v>
      </c>
      <c r="AT121" s="222" t="s">
        <v>188</v>
      </c>
      <c r="AU121" s="222" t="s">
        <v>88</v>
      </c>
      <c r="AY121" s="16" t="s">
        <v>187</v>
      </c>
      <c r="BE121" s="223">
        <f>IF(N121="základní",J121,0)</f>
        <v>572000</v>
      </c>
      <c r="BF121" s="223">
        <f>IF(N121="snížená",J121,0)</f>
        <v>0</v>
      </c>
      <c r="BG121" s="223">
        <f>IF(N121="zákl. přenesená",J121,0)</f>
        <v>0</v>
      </c>
      <c r="BH121" s="223">
        <f>IF(N121="sníž. přenesená",J121,0)</f>
        <v>0</v>
      </c>
      <c r="BI121" s="223">
        <f>IF(N121="nulová",J121,0)</f>
        <v>0</v>
      </c>
      <c r="BJ121" s="16" t="s">
        <v>86</v>
      </c>
      <c r="BK121" s="223">
        <f>ROUND(I121*H121,2)</f>
        <v>572000</v>
      </c>
      <c r="BL121" s="16" t="s">
        <v>1289</v>
      </c>
      <c r="BM121" s="222" t="s">
        <v>2402</v>
      </c>
    </row>
    <row r="122" s="2" customFormat="1" ht="16.5" customHeight="1">
      <c r="A122" s="31"/>
      <c r="B122" s="32"/>
      <c r="C122" s="211" t="s">
        <v>88</v>
      </c>
      <c r="D122" s="211" t="s">
        <v>188</v>
      </c>
      <c r="E122" s="212" t="s">
        <v>2403</v>
      </c>
      <c r="F122" s="213" t="s">
        <v>2404</v>
      </c>
      <c r="G122" s="214" t="s">
        <v>401</v>
      </c>
      <c r="H122" s="215">
        <v>1</v>
      </c>
      <c r="I122" s="216">
        <v>382500</v>
      </c>
      <c r="J122" s="216">
        <f>ROUND(I122*H122,2)</f>
        <v>382500</v>
      </c>
      <c r="K122" s="217"/>
      <c r="L122" s="37"/>
      <c r="M122" s="228" t="s">
        <v>1</v>
      </c>
      <c r="N122" s="229" t="s">
        <v>43</v>
      </c>
      <c r="O122" s="230">
        <v>0</v>
      </c>
      <c r="P122" s="230">
        <f>O122*H122</f>
        <v>0</v>
      </c>
      <c r="Q122" s="230">
        <v>0</v>
      </c>
      <c r="R122" s="230">
        <f>Q122*H122</f>
        <v>0</v>
      </c>
      <c r="S122" s="230">
        <v>0</v>
      </c>
      <c r="T122" s="231">
        <f>S122*H122</f>
        <v>0</v>
      </c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R122" s="222" t="s">
        <v>1289</v>
      </c>
      <c r="AT122" s="222" t="s">
        <v>188</v>
      </c>
      <c r="AU122" s="222" t="s">
        <v>88</v>
      </c>
      <c r="AY122" s="16" t="s">
        <v>187</v>
      </c>
      <c r="BE122" s="223">
        <f>IF(N122="základní",J122,0)</f>
        <v>382500</v>
      </c>
      <c r="BF122" s="223">
        <f>IF(N122="snížená",J122,0)</f>
        <v>0</v>
      </c>
      <c r="BG122" s="223">
        <f>IF(N122="zákl. přenesená",J122,0)</f>
        <v>0</v>
      </c>
      <c r="BH122" s="223">
        <f>IF(N122="sníž. přenesená",J122,0)</f>
        <v>0</v>
      </c>
      <c r="BI122" s="223">
        <f>IF(N122="nulová",J122,0)</f>
        <v>0</v>
      </c>
      <c r="BJ122" s="16" t="s">
        <v>86</v>
      </c>
      <c r="BK122" s="223">
        <f>ROUND(I122*H122,2)</f>
        <v>382500</v>
      </c>
      <c r="BL122" s="16" t="s">
        <v>1289</v>
      </c>
      <c r="BM122" s="222" t="s">
        <v>2405</v>
      </c>
    </row>
    <row r="123" s="2" customFormat="1" ht="6.96" customHeight="1">
      <c r="A123" s="31"/>
      <c r="B123" s="58"/>
      <c r="C123" s="59"/>
      <c r="D123" s="59"/>
      <c r="E123" s="59"/>
      <c r="F123" s="59"/>
      <c r="G123" s="59"/>
      <c r="H123" s="59"/>
      <c r="I123" s="59"/>
      <c r="J123" s="59"/>
      <c r="K123" s="59"/>
      <c r="L123" s="37"/>
      <c r="M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</sheetData>
  <sheetProtection sheet="1" autoFilter="0" formatColumns="0" formatRows="0" objects="1" scenarios="1" spinCount="100000" saltValue="gRGLyQ5cirOxHdd4UdrTiKQdy9XH4UbgSk3gTws2+7ntAWBuUKpKuaZiqx4Pfm3CYhMu8LxIZkAjWguoQPpDLw==" hashValue="gk91nFM2vSVIM3lFAumBQUHCq02+NomCVPWPejj4lBFhUPnM4JJlXOZGz3hC98futeuW/VoS7LUxHo4Ysz4O9g==" algorithmName="SHA-512" password="CC35"/>
  <autoFilter ref="C117:K122"/>
  <mergeCells count="8">
    <mergeCell ref="E7:H7"/>
    <mergeCell ref="E9:H9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21"/>
    </row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96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19"/>
      <c r="AT3" s="16" t="s">
        <v>88</v>
      </c>
    </row>
    <row r="4" hidden="1" s="1" customFormat="1" ht="24.96" customHeight="1">
      <c r="B4" s="19"/>
      <c r="D4" s="140" t="s">
        <v>163</v>
      </c>
      <c r="L4" s="19"/>
      <c r="M4" s="141" t="s">
        <v>10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42" t="s">
        <v>14</v>
      </c>
      <c r="L6" s="19"/>
    </row>
    <row r="7" hidden="1" s="1" customFormat="1" ht="16.5" customHeight="1">
      <c r="B7" s="19"/>
      <c r="E7" s="143" t="str">
        <f>'Rekapitulace stavby'!K6</f>
        <v>Nový objekt tělocvičny, základní školy Roztoky - Žalov</v>
      </c>
      <c r="F7" s="142"/>
      <c r="G7" s="142"/>
      <c r="H7" s="142"/>
      <c r="L7" s="19"/>
    </row>
    <row r="8" hidden="1" s="1" customFormat="1" ht="12" customHeight="1">
      <c r="B8" s="19"/>
      <c r="D8" s="142" t="s">
        <v>164</v>
      </c>
      <c r="L8" s="19"/>
    </row>
    <row r="9" hidden="1" s="2" customFormat="1" ht="16.5" customHeight="1">
      <c r="A9" s="31"/>
      <c r="B9" s="37"/>
      <c r="C9" s="31"/>
      <c r="D9" s="31"/>
      <c r="E9" s="143" t="s">
        <v>208</v>
      </c>
      <c r="F9" s="31"/>
      <c r="G9" s="31"/>
      <c r="H9" s="31"/>
      <c r="I9" s="31"/>
      <c r="J9" s="31"/>
      <c r="K9" s="31"/>
      <c r="L9" s="55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hidden="1" s="2" customFormat="1" ht="12" customHeight="1">
      <c r="A10" s="31"/>
      <c r="B10" s="37"/>
      <c r="C10" s="31"/>
      <c r="D10" s="142" t="s">
        <v>209</v>
      </c>
      <c r="E10" s="31"/>
      <c r="F10" s="31"/>
      <c r="G10" s="31"/>
      <c r="H10" s="31"/>
      <c r="I10" s="31"/>
      <c r="J10" s="31"/>
      <c r="K10" s="31"/>
      <c r="L10" s="55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hidden="1" s="2" customFormat="1" ht="16.5" customHeight="1">
      <c r="A11" s="31"/>
      <c r="B11" s="37"/>
      <c r="C11" s="31"/>
      <c r="D11" s="31"/>
      <c r="E11" s="144" t="s">
        <v>210</v>
      </c>
      <c r="F11" s="31"/>
      <c r="G11" s="31"/>
      <c r="H11" s="31"/>
      <c r="I11" s="31"/>
      <c r="J11" s="31"/>
      <c r="K11" s="31"/>
      <c r="L11" s="55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hidden="1" s="2" customFormat="1">
      <c r="A12" s="31"/>
      <c r="B12" s="37"/>
      <c r="C12" s="31"/>
      <c r="D12" s="31"/>
      <c r="E12" s="31"/>
      <c r="F12" s="31"/>
      <c r="G12" s="31"/>
      <c r="H12" s="31"/>
      <c r="I12" s="31"/>
      <c r="J12" s="31"/>
      <c r="K12" s="31"/>
      <c r="L12" s="55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hidden="1" s="2" customFormat="1" ht="12" customHeight="1">
      <c r="A13" s="31"/>
      <c r="B13" s="37"/>
      <c r="C13" s="31"/>
      <c r="D13" s="142" t="s">
        <v>16</v>
      </c>
      <c r="E13" s="31"/>
      <c r="F13" s="133" t="s">
        <v>1</v>
      </c>
      <c r="G13" s="31"/>
      <c r="H13" s="31"/>
      <c r="I13" s="142" t="s">
        <v>17</v>
      </c>
      <c r="J13" s="133" t="s">
        <v>1</v>
      </c>
      <c r="K13" s="31"/>
      <c r="L13" s="55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hidden="1" s="2" customFormat="1" ht="12" customHeight="1">
      <c r="A14" s="31"/>
      <c r="B14" s="37"/>
      <c r="C14" s="31"/>
      <c r="D14" s="142" t="s">
        <v>18</v>
      </c>
      <c r="E14" s="31"/>
      <c r="F14" s="133" t="s">
        <v>19</v>
      </c>
      <c r="G14" s="31"/>
      <c r="H14" s="31"/>
      <c r="I14" s="142" t="s">
        <v>20</v>
      </c>
      <c r="J14" s="145" t="str">
        <f>'Rekapitulace stavby'!AN8</f>
        <v>26. 3. 2021</v>
      </c>
      <c r="K14" s="31"/>
      <c r="L14" s="55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hidden="1" s="2" customFormat="1" ht="10.8" customHeight="1">
      <c r="A15" s="31"/>
      <c r="B15" s="37"/>
      <c r="C15" s="31"/>
      <c r="D15" s="31"/>
      <c r="E15" s="31"/>
      <c r="F15" s="31"/>
      <c r="G15" s="31"/>
      <c r="H15" s="31"/>
      <c r="I15" s="31"/>
      <c r="J15" s="31"/>
      <c r="K15" s="31"/>
      <c r="L15" s="55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hidden="1" s="2" customFormat="1" ht="12" customHeight="1">
      <c r="A16" s="31"/>
      <c r="B16" s="37"/>
      <c r="C16" s="31"/>
      <c r="D16" s="142" t="s">
        <v>22</v>
      </c>
      <c r="E16" s="31"/>
      <c r="F16" s="31"/>
      <c r="G16" s="31"/>
      <c r="H16" s="31"/>
      <c r="I16" s="142" t="s">
        <v>23</v>
      </c>
      <c r="J16" s="133" t="s">
        <v>24</v>
      </c>
      <c r="K16" s="31"/>
      <c r="L16" s="55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hidden="1" s="2" customFormat="1" ht="18" customHeight="1">
      <c r="A17" s="31"/>
      <c r="B17" s="37"/>
      <c r="C17" s="31"/>
      <c r="D17" s="31"/>
      <c r="E17" s="133" t="s">
        <v>25</v>
      </c>
      <c r="F17" s="31"/>
      <c r="G17" s="31"/>
      <c r="H17" s="31"/>
      <c r="I17" s="142" t="s">
        <v>26</v>
      </c>
      <c r="J17" s="133" t="s">
        <v>1</v>
      </c>
      <c r="K17" s="31"/>
      <c r="L17" s="55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hidden="1" s="2" customFormat="1" ht="6.96" customHeight="1">
      <c r="A18" s="31"/>
      <c r="B18" s="37"/>
      <c r="C18" s="31"/>
      <c r="D18" s="31"/>
      <c r="E18" s="31"/>
      <c r="F18" s="31"/>
      <c r="G18" s="31"/>
      <c r="H18" s="31"/>
      <c r="I18" s="31"/>
      <c r="J18" s="31"/>
      <c r="K18" s="31"/>
      <c r="L18" s="55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hidden="1" s="2" customFormat="1" ht="12" customHeight="1">
      <c r="A19" s="31"/>
      <c r="B19" s="37"/>
      <c r="C19" s="31"/>
      <c r="D19" s="142" t="s">
        <v>27</v>
      </c>
      <c r="E19" s="31"/>
      <c r="F19" s="31"/>
      <c r="G19" s="31"/>
      <c r="H19" s="31"/>
      <c r="I19" s="142" t="s">
        <v>23</v>
      </c>
      <c r="J19" s="133" t="s">
        <v>1</v>
      </c>
      <c r="K19" s="31"/>
      <c r="L19" s="55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hidden="1" s="2" customFormat="1" ht="18" customHeight="1">
      <c r="A20" s="31"/>
      <c r="B20" s="37"/>
      <c r="C20" s="31"/>
      <c r="D20" s="31"/>
      <c r="E20" s="133" t="s">
        <v>28</v>
      </c>
      <c r="F20" s="31"/>
      <c r="G20" s="31"/>
      <c r="H20" s="31"/>
      <c r="I20" s="142" t="s">
        <v>26</v>
      </c>
      <c r="J20" s="133" t="s">
        <v>1</v>
      </c>
      <c r="K20" s="31"/>
      <c r="L20" s="55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hidden="1" s="2" customFormat="1" ht="6.96" customHeight="1">
      <c r="A21" s="31"/>
      <c r="B21" s="37"/>
      <c r="C21" s="31"/>
      <c r="D21" s="31"/>
      <c r="E21" s="31"/>
      <c r="F21" s="31"/>
      <c r="G21" s="31"/>
      <c r="H21" s="31"/>
      <c r="I21" s="31"/>
      <c r="J21" s="31"/>
      <c r="K21" s="31"/>
      <c r="L21" s="55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hidden="1" s="2" customFormat="1" ht="12" customHeight="1">
      <c r="A22" s="31"/>
      <c r="B22" s="37"/>
      <c r="C22" s="31"/>
      <c r="D22" s="142" t="s">
        <v>29</v>
      </c>
      <c r="E22" s="31"/>
      <c r="F22" s="31"/>
      <c r="G22" s="31"/>
      <c r="H22" s="31"/>
      <c r="I22" s="142" t="s">
        <v>23</v>
      </c>
      <c r="J22" s="133" t="s">
        <v>30</v>
      </c>
      <c r="K22" s="31"/>
      <c r="L22" s="55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hidden="1" s="2" customFormat="1" ht="18" customHeight="1">
      <c r="A23" s="31"/>
      <c r="B23" s="37"/>
      <c r="C23" s="31"/>
      <c r="D23" s="31"/>
      <c r="E23" s="133" t="s">
        <v>31</v>
      </c>
      <c r="F23" s="31"/>
      <c r="G23" s="31"/>
      <c r="H23" s="31"/>
      <c r="I23" s="142" t="s">
        <v>26</v>
      </c>
      <c r="J23" s="133" t="s">
        <v>1</v>
      </c>
      <c r="K23" s="31"/>
      <c r="L23" s="55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hidden="1" s="2" customFormat="1" ht="6.96" customHeight="1">
      <c r="A24" s="31"/>
      <c r="B24" s="37"/>
      <c r="C24" s="31"/>
      <c r="D24" s="31"/>
      <c r="E24" s="31"/>
      <c r="F24" s="31"/>
      <c r="G24" s="31"/>
      <c r="H24" s="31"/>
      <c r="I24" s="31"/>
      <c r="J24" s="31"/>
      <c r="K24" s="31"/>
      <c r="L24" s="55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hidden="1" s="2" customFormat="1" ht="12" customHeight="1">
      <c r="A25" s="31"/>
      <c r="B25" s="37"/>
      <c r="C25" s="31"/>
      <c r="D25" s="142" t="s">
        <v>33</v>
      </c>
      <c r="E25" s="31"/>
      <c r="F25" s="31"/>
      <c r="G25" s="31"/>
      <c r="H25" s="31"/>
      <c r="I25" s="142" t="s">
        <v>23</v>
      </c>
      <c r="J25" s="133" t="s">
        <v>34</v>
      </c>
      <c r="K25" s="31"/>
      <c r="L25" s="55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hidden="1" s="2" customFormat="1" ht="18" customHeight="1">
      <c r="A26" s="31"/>
      <c r="B26" s="37"/>
      <c r="C26" s="31"/>
      <c r="D26" s="31"/>
      <c r="E26" s="133" t="s">
        <v>35</v>
      </c>
      <c r="F26" s="31"/>
      <c r="G26" s="31"/>
      <c r="H26" s="31"/>
      <c r="I26" s="142" t="s">
        <v>26</v>
      </c>
      <c r="J26" s="133" t="s">
        <v>1</v>
      </c>
      <c r="K26" s="31"/>
      <c r="L26" s="55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hidden="1" s="2" customFormat="1" ht="6.96" customHeight="1">
      <c r="A27" s="31"/>
      <c r="B27" s="37"/>
      <c r="C27" s="31"/>
      <c r="D27" s="31"/>
      <c r="E27" s="31"/>
      <c r="F27" s="31"/>
      <c r="G27" s="31"/>
      <c r="H27" s="31"/>
      <c r="I27" s="31"/>
      <c r="J27" s="31"/>
      <c r="K27" s="31"/>
      <c r="L27" s="55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hidden="1" s="2" customFormat="1" ht="12" customHeight="1">
      <c r="A28" s="31"/>
      <c r="B28" s="37"/>
      <c r="C28" s="31"/>
      <c r="D28" s="142" t="s">
        <v>36</v>
      </c>
      <c r="E28" s="31"/>
      <c r="F28" s="31"/>
      <c r="G28" s="31"/>
      <c r="H28" s="31"/>
      <c r="I28" s="31"/>
      <c r="J28" s="31"/>
      <c r="K28" s="31"/>
      <c r="L28" s="55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hidden="1" s="8" customFormat="1" ht="16.5" customHeight="1">
      <c r="A29" s="146"/>
      <c r="B29" s="147"/>
      <c r="C29" s="146"/>
      <c r="D29" s="146"/>
      <c r="E29" s="148" t="s">
        <v>1</v>
      </c>
      <c r="F29" s="148"/>
      <c r="G29" s="148"/>
      <c r="H29" s="148"/>
      <c r="I29" s="146"/>
      <c r="J29" s="146"/>
      <c r="K29" s="146"/>
      <c r="L29" s="149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</row>
    <row r="30" hidden="1" s="2" customFormat="1" ht="6.96" customHeight="1">
      <c r="A30" s="31"/>
      <c r="B30" s="37"/>
      <c r="C30" s="31"/>
      <c r="D30" s="31"/>
      <c r="E30" s="31"/>
      <c r="F30" s="31"/>
      <c r="G30" s="31"/>
      <c r="H30" s="31"/>
      <c r="I30" s="31"/>
      <c r="J30" s="31"/>
      <c r="K30" s="31"/>
      <c r="L30" s="55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hidden="1" s="2" customFormat="1" ht="6.96" customHeight="1">
      <c r="A31" s="31"/>
      <c r="B31" s="37"/>
      <c r="C31" s="31"/>
      <c r="D31" s="150"/>
      <c r="E31" s="150"/>
      <c r="F31" s="150"/>
      <c r="G31" s="150"/>
      <c r="H31" s="150"/>
      <c r="I31" s="150"/>
      <c r="J31" s="150"/>
      <c r="K31" s="150"/>
      <c r="L31" s="55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hidden="1" s="2" customFormat="1" ht="25.44" customHeight="1">
      <c r="A32" s="31"/>
      <c r="B32" s="37"/>
      <c r="C32" s="31"/>
      <c r="D32" s="151" t="s">
        <v>38</v>
      </c>
      <c r="E32" s="31"/>
      <c r="F32" s="31"/>
      <c r="G32" s="31"/>
      <c r="H32" s="31"/>
      <c r="I32" s="31"/>
      <c r="J32" s="152">
        <f>ROUND(J121, 2)</f>
        <v>2975581</v>
      </c>
      <c r="K32" s="31"/>
      <c r="L32" s="55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hidden="1" s="2" customFormat="1" ht="6.96" customHeight="1">
      <c r="A33" s="31"/>
      <c r="B33" s="37"/>
      <c r="C33" s="31"/>
      <c r="D33" s="150"/>
      <c r="E33" s="150"/>
      <c r="F33" s="150"/>
      <c r="G33" s="150"/>
      <c r="H33" s="150"/>
      <c r="I33" s="150"/>
      <c r="J33" s="150"/>
      <c r="K33" s="150"/>
      <c r="L33" s="55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hidden="1" s="2" customFormat="1" ht="14.4" customHeight="1">
      <c r="A34" s="31"/>
      <c r="B34" s="37"/>
      <c r="C34" s="31"/>
      <c r="D34" s="31"/>
      <c r="E34" s="31"/>
      <c r="F34" s="153" t="s">
        <v>40</v>
      </c>
      <c r="G34" s="31"/>
      <c r="H34" s="31"/>
      <c r="I34" s="153" t="s">
        <v>39</v>
      </c>
      <c r="J34" s="153" t="s">
        <v>41</v>
      </c>
      <c r="K34" s="31"/>
      <c r="L34" s="55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hidden="1" s="2" customFormat="1" ht="14.4" customHeight="1">
      <c r="A35" s="31"/>
      <c r="B35" s="37"/>
      <c r="C35" s="31"/>
      <c r="D35" s="154" t="s">
        <v>42</v>
      </c>
      <c r="E35" s="142" t="s">
        <v>43</v>
      </c>
      <c r="F35" s="155">
        <f>ROUND((SUM(BE121:BE129)),  2)</f>
        <v>2975581</v>
      </c>
      <c r="G35" s="31"/>
      <c r="H35" s="31"/>
      <c r="I35" s="156">
        <v>0.20999999999999999</v>
      </c>
      <c r="J35" s="155">
        <f>ROUND(((SUM(BE121:BE129))*I35),  2)</f>
        <v>624872.01000000001</v>
      </c>
      <c r="K35" s="31"/>
      <c r="L35" s="55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hidden="1" s="2" customFormat="1" ht="14.4" customHeight="1">
      <c r="A36" s="31"/>
      <c r="B36" s="37"/>
      <c r="C36" s="31"/>
      <c r="D36" s="31"/>
      <c r="E36" s="142" t="s">
        <v>44</v>
      </c>
      <c r="F36" s="155">
        <f>ROUND((SUM(BF121:BF129)),  2)</f>
        <v>0</v>
      </c>
      <c r="G36" s="31"/>
      <c r="H36" s="31"/>
      <c r="I36" s="156">
        <v>0.14999999999999999</v>
      </c>
      <c r="J36" s="155">
        <f>ROUND(((SUM(BF121:BF129))*I36),  2)</f>
        <v>0</v>
      </c>
      <c r="K36" s="31"/>
      <c r="L36" s="55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hidden="1" s="2" customFormat="1" ht="14.4" customHeight="1">
      <c r="A37" s="31"/>
      <c r="B37" s="37"/>
      <c r="C37" s="31"/>
      <c r="D37" s="31"/>
      <c r="E37" s="142" t="s">
        <v>45</v>
      </c>
      <c r="F37" s="155">
        <f>ROUND((SUM(BG121:BG129)),  2)</f>
        <v>0</v>
      </c>
      <c r="G37" s="31"/>
      <c r="H37" s="31"/>
      <c r="I37" s="156">
        <v>0.20999999999999999</v>
      </c>
      <c r="J37" s="155">
        <f>0</f>
        <v>0</v>
      </c>
      <c r="K37" s="31"/>
      <c r="L37" s="55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hidden="1" s="2" customFormat="1" ht="14.4" customHeight="1">
      <c r="A38" s="31"/>
      <c r="B38" s="37"/>
      <c r="C38" s="31"/>
      <c r="D38" s="31"/>
      <c r="E38" s="142" t="s">
        <v>46</v>
      </c>
      <c r="F38" s="155">
        <f>ROUND((SUM(BH121:BH129)),  2)</f>
        <v>0</v>
      </c>
      <c r="G38" s="31"/>
      <c r="H38" s="31"/>
      <c r="I38" s="156">
        <v>0.14999999999999999</v>
      </c>
      <c r="J38" s="155">
        <f>0</f>
        <v>0</v>
      </c>
      <c r="K38" s="31"/>
      <c r="L38" s="55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hidden="1" s="2" customFormat="1" ht="14.4" customHeight="1">
      <c r="A39" s="31"/>
      <c r="B39" s="37"/>
      <c r="C39" s="31"/>
      <c r="D39" s="31"/>
      <c r="E39" s="142" t="s">
        <v>47</v>
      </c>
      <c r="F39" s="155">
        <f>ROUND((SUM(BI121:BI129)),  2)</f>
        <v>0</v>
      </c>
      <c r="G39" s="31"/>
      <c r="H39" s="31"/>
      <c r="I39" s="156">
        <v>0</v>
      </c>
      <c r="J39" s="155">
        <f>0</f>
        <v>0</v>
      </c>
      <c r="K39" s="31"/>
      <c r="L39" s="55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hidden="1" s="2" customFormat="1" ht="6.96" customHeight="1">
      <c r="A40" s="31"/>
      <c r="B40" s="37"/>
      <c r="C40" s="31"/>
      <c r="D40" s="31"/>
      <c r="E40" s="31"/>
      <c r="F40" s="31"/>
      <c r="G40" s="31"/>
      <c r="H40" s="31"/>
      <c r="I40" s="31"/>
      <c r="J40" s="31"/>
      <c r="K40" s="31"/>
      <c r="L40" s="55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hidden="1" s="2" customFormat="1" ht="25.44" customHeight="1">
      <c r="A41" s="31"/>
      <c r="B41" s="37"/>
      <c r="C41" s="157"/>
      <c r="D41" s="158" t="s">
        <v>48</v>
      </c>
      <c r="E41" s="159"/>
      <c r="F41" s="159"/>
      <c r="G41" s="160" t="s">
        <v>49</v>
      </c>
      <c r="H41" s="161" t="s">
        <v>50</v>
      </c>
      <c r="I41" s="159"/>
      <c r="J41" s="162">
        <f>SUM(J32:J39)</f>
        <v>3600453.0099999998</v>
      </c>
      <c r="K41" s="163"/>
      <c r="L41" s="55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hidden="1" s="2" customFormat="1" ht="14.4" customHeight="1">
      <c r="A42" s="31"/>
      <c r="B42" s="37"/>
      <c r="C42" s="31"/>
      <c r="D42" s="31"/>
      <c r="E42" s="31"/>
      <c r="F42" s="31"/>
      <c r="G42" s="31"/>
      <c r="H42" s="31"/>
      <c r="I42" s="31"/>
      <c r="J42" s="31"/>
      <c r="K42" s="31"/>
      <c r="L42" s="55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55"/>
      <c r="D50" s="164" t="s">
        <v>51</v>
      </c>
      <c r="E50" s="165"/>
      <c r="F50" s="165"/>
      <c r="G50" s="164" t="s">
        <v>52</v>
      </c>
      <c r="H50" s="165"/>
      <c r="I50" s="165"/>
      <c r="J50" s="165"/>
      <c r="K50" s="165"/>
      <c r="L50" s="55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1"/>
      <c r="B61" s="37"/>
      <c r="C61" s="31"/>
      <c r="D61" s="166" t="s">
        <v>53</v>
      </c>
      <c r="E61" s="167"/>
      <c r="F61" s="168" t="s">
        <v>54</v>
      </c>
      <c r="G61" s="166" t="s">
        <v>53</v>
      </c>
      <c r="H61" s="167"/>
      <c r="I61" s="167"/>
      <c r="J61" s="169" t="s">
        <v>54</v>
      </c>
      <c r="K61" s="167"/>
      <c r="L61" s="55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1"/>
      <c r="B65" s="37"/>
      <c r="C65" s="31"/>
      <c r="D65" s="164" t="s">
        <v>55</v>
      </c>
      <c r="E65" s="170"/>
      <c r="F65" s="170"/>
      <c r="G65" s="164" t="s">
        <v>56</v>
      </c>
      <c r="H65" s="170"/>
      <c r="I65" s="170"/>
      <c r="J65" s="170"/>
      <c r="K65" s="170"/>
      <c r="L65" s="55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1"/>
      <c r="B76" s="37"/>
      <c r="C76" s="31"/>
      <c r="D76" s="166" t="s">
        <v>53</v>
      </c>
      <c r="E76" s="167"/>
      <c r="F76" s="168" t="s">
        <v>54</v>
      </c>
      <c r="G76" s="166" t="s">
        <v>53</v>
      </c>
      <c r="H76" s="167"/>
      <c r="I76" s="167"/>
      <c r="J76" s="169" t="s">
        <v>54</v>
      </c>
      <c r="K76" s="167"/>
      <c r="L76" s="55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hidden="1" s="2" customFormat="1" ht="14.4" customHeight="1">
      <c r="A77" s="31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55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78" hidden="1"/>
    <row r="79" hidden="1"/>
    <row r="80" hidden="1"/>
    <row r="81" s="2" customFormat="1" ht="6.96" customHeight="1">
      <c r="A81" s="31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55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="2" customFormat="1" ht="24.96" customHeight="1">
      <c r="A82" s="31"/>
      <c r="B82" s="32"/>
      <c r="C82" s="22" t="s">
        <v>166</v>
      </c>
      <c r="D82" s="33"/>
      <c r="E82" s="33"/>
      <c r="F82" s="33"/>
      <c r="G82" s="33"/>
      <c r="H82" s="33"/>
      <c r="I82" s="33"/>
      <c r="J82" s="33"/>
      <c r="K82" s="33"/>
      <c r="L82" s="55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="2" customFormat="1" ht="6.96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5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="2" customFormat="1" ht="12" customHeight="1">
      <c r="A84" s="31"/>
      <c r="B84" s="32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55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="2" customFormat="1" ht="16.5" customHeight="1">
      <c r="A85" s="31"/>
      <c r="B85" s="32"/>
      <c r="C85" s="33"/>
      <c r="D85" s="33"/>
      <c r="E85" s="175" t="str">
        <f>E7</f>
        <v>Nový objekt tělocvičny, základní školy Roztoky - Žalov</v>
      </c>
      <c r="F85" s="28"/>
      <c r="G85" s="28"/>
      <c r="H85" s="28"/>
      <c r="I85" s="33"/>
      <c r="J85" s="33"/>
      <c r="K85" s="33"/>
      <c r="L85" s="55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="1" customFormat="1" ht="12" customHeight="1">
      <c r="B86" s="20"/>
      <c r="C86" s="28" t="s">
        <v>164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1"/>
      <c r="B87" s="32"/>
      <c r="C87" s="33"/>
      <c r="D87" s="33"/>
      <c r="E87" s="175" t="s">
        <v>208</v>
      </c>
      <c r="F87" s="33"/>
      <c r="G87" s="33"/>
      <c r="H87" s="33"/>
      <c r="I87" s="33"/>
      <c r="J87" s="33"/>
      <c r="K87" s="33"/>
      <c r="L87" s="55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="2" customFormat="1" ht="12" customHeight="1">
      <c r="A88" s="31"/>
      <c r="B88" s="32"/>
      <c r="C88" s="28" t="s">
        <v>209</v>
      </c>
      <c r="D88" s="33"/>
      <c r="E88" s="33"/>
      <c r="F88" s="33"/>
      <c r="G88" s="33"/>
      <c r="H88" s="33"/>
      <c r="I88" s="33"/>
      <c r="J88" s="33"/>
      <c r="K88" s="33"/>
      <c r="L88" s="55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="2" customFormat="1" ht="16.5" customHeight="1">
      <c r="A89" s="31"/>
      <c r="B89" s="32"/>
      <c r="C89" s="33"/>
      <c r="D89" s="33"/>
      <c r="E89" s="68" t="str">
        <f>E11</f>
        <v>1-01 - Zemní práce</v>
      </c>
      <c r="F89" s="33"/>
      <c r="G89" s="33"/>
      <c r="H89" s="33"/>
      <c r="I89" s="33"/>
      <c r="J89" s="33"/>
      <c r="K89" s="33"/>
      <c r="L89" s="55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="2" customFormat="1" ht="6.96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55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="2" customFormat="1" ht="12" customHeight="1">
      <c r="A91" s="31"/>
      <c r="B91" s="32"/>
      <c r="C91" s="28" t="s">
        <v>18</v>
      </c>
      <c r="D91" s="33"/>
      <c r="E91" s="33"/>
      <c r="F91" s="25" t="str">
        <f>F14</f>
        <v>parc.č. 2990/9, 2994/2, k.ú. Žalov</v>
      </c>
      <c r="G91" s="33"/>
      <c r="H91" s="33"/>
      <c r="I91" s="28" t="s">
        <v>20</v>
      </c>
      <c r="J91" s="71" t="str">
        <f>IF(J14="","",J14)</f>
        <v>26. 3. 2021</v>
      </c>
      <c r="K91" s="33"/>
      <c r="L91" s="55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="2" customFormat="1" ht="6.96" customHeight="1">
      <c r="A92" s="31"/>
      <c r="B92" s="32"/>
      <c r="C92" s="33"/>
      <c r="D92" s="33"/>
      <c r="E92" s="33"/>
      <c r="F92" s="33"/>
      <c r="G92" s="33"/>
      <c r="H92" s="33"/>
      <c r="I92" s="33"/>
      <c r="J92" s="33"/>
      <c r="K92" s="33"/>
      <c r="L92" s="55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="2" customFormat="1" ht="40.05" customHeight="1">
      <c r="A93" s="31"/>
      <c r="B93" s="32"/>
      <c r="C93" s="28" t="s">
        <v>22</v>
      </c>
      <c r="D93" s="33"/>
      <c r="E93" s="33"/>
      <c r="F93" s="25" t="str">
        <f>E17</f>
        <v>Město Roztoky, nám. 5 května 2, Roztoky</v>
      </c>
      <c r="G93" s="33"/>
      <c r="H93" s="33"/>
      <c r="I93" s="28" t="s">
        <v>29</v>
      </c>
      <c r="J93" s="29" t="str">
        <f>E23</f>
        <v>B.B.D. s.r.o., Rokycanova 30, 130 00, Praha 3</v>
      </c>
      <c r="K93" s="33"/>
      <c r="L93" s="55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="2" customFormat="1" ht="40.05" customHeight="1">
      <c r="A94" s="31"/>
      <c r="B94" s="32"/>
      <c r="C94" s="28" t="s">
        <v>27</v>
      </c>
      <c r="D94" s="33"/>
      <c r="E94" s="33"/>
      <c r="F94" s="25" t="str">
        <f>IF(E20="","",E20)</f>
        <v>bude vybrán</v>
      </c>
      <c r="G94" s="33"/>
      <c r="H94" s="33"/>
      <c r="I94" s="28" t="s">
        <v>33</v>
      </c>
      <c r="J94" s="29" t="str">
        <f>E26</f>
        <v>NASTA GROUP s.r.o., Za Sokolovnou 92, Zdiby</v>
      </c>
      <c r="K94" s="33"/>
      <c r="L94" s="55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="2" customFormat="1" ht="10.32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55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="2" customFormat="1" ht="29.28" customHeight="1">
      <c r="A96" s="31"/>
      <c r="B96" s="32"/>
      <c r="C96" s="176" t="s">
        <v>167</v>
      </c>
      <c r="D96" s="177"/>
      <c r="E96" s="177"/>
      <c r="F96" s="177"/>
      <c r="G96" s="177"/>
      <c r="H96" s="177"/>
      <c r="I96" s="177"/>
      <c r="J96" s="178" t="s">
        <v>168</v>
      </c>
      <c r="K96" s="177"/>
      <c r="L96" s="55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="2" customFormat="1" ht="10.32" customHeight="1">
      <c r="A97" s="31"/>
      <c r="B97" s="32"/>
      <c r="C97" s="33"/>
      <c r="D97" s="33"/>
      <c r="E97" s="33"/>
      <c r="F97" s="33"/>
      <c r="G97" s="33"/>
      <c r="H97" s="33"/>
      <c r="I97" s="33"/>
      <c r="J97" s="33"/>
      <c r="K97" s="33"/>
      <c r="L97" s="55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="2" customFormat="1" ht="22.8" customHeight="1">
      <c r="A98" s="31"/>
      <c r="B98" s="32"/>
      <c r="C98" s="179" t="s">
        <v>169</v>
      </c>
      <c r="D98" s="33"/>
      <c r="E98" s="33"/>
      <c r="F98" s="33"/>
      <c r="G98" s="33"/>
      <c r="H98" s="33"/>
      <c r="I98" s="33"/>
      <c r="J98" s="102">
        <f>J121</f>
        <v>2975581</v>
      </c>
      <c r="K98" s="33"/>
      <c r="L98" s="55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U98" s="16" t="s">
        <v>170</v>
      </c>
    </row>
    <row r="99" s="9" customFormat="1" ht="24.96" customHeight="1">
      <c r="A99" s="9"/>
      <c r="B99" s="180"/>
      <c r="C99" s="181"/>
      <c r="D99" s="182" t="s">
        <v>211</v>
      </c>
      <c r="E99" s="183"/>
      <c r="F99" s="183"/>
      <c r="G99" s="183"/>
      <c r="H99" s="183"/>
      <c r="I99" s="183"/>
      <c r="J99" s="184">
        <f>J122</f>
        <v>2975581</v>
      </c>
      <c r="K99" s="181"/>
      <c r="L99" s="18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1"/>
      <c r="B100" s="32"/>
      <c r="C100" s="33"/>
      <c r="D100" s="33"/>
      <c r="E100" s="33"/>
      <c r="F100" s="33"/>
      <c r="G100" s="33"/>
      <c r="H100" s="33"/>
      <c r="I100" s="33"/>
      <c r="J100" s="33"/>
      <c r="K100" s="33"/>
      <c r="L100" s="55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</row>
    <row r="101" s="2" customFormat="1" ht="6.96" customHeight="1">
      <c r="A101" s="31"/>
      <c r="B101" s="58"/>
      <c r="C101" s="59"/>
      <c r="D101" s="59"/>
      <c r="E101" s="59"/>
      <c r="F101" s="59"/>
      <c r="G101" s="59"/>
      <c r="H101" s="59"/>
      <c r="I101" s="59"/>
      <c r="J101" s="59"/>
      <c r="K101" s="59"/>
      <c r="L101" s="55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</row>
    <row r="105" s="2" customFormat="1" ht="6.96" customHeight="1">
      <c r="A105" s="31"/>
      <c r="B105" s="60"/>
      <c r="C105" s="61"/>
      <c r="D105" s="61"/>
      <c r="E105" s="61"/>
      <c r="F105" s="61"/>
      <c r="G105" s="61"/>
      <c r="H105" s="61"/>
      <c r="I105" s="61"/>
      <c r="J105" s="61"/>
      <c r="K105" s="61"/>
      <c r="L105" s="55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="2" customFormat="1" ht="24.96" customHeight="1">
      <c r="A106" s="31"/>
      <c r="B106" s="32"/>
      <c r="C106" s="22" t="s">
        <v>172</v>
      </c>
      <c r="D106" s="33"/>
      <c r="E106" s="33"/>
      <c r="F106" s="33"/>
      <c r="G106" s="33"/>
      <c r="H106" s="33"/>
      <c r="I106" s="33"/>
      <c r="J106" s="33"/>
      <c r="K106" s="33"/>
      <c r="L106" s="55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="2" customFormat="1" ht="6.96" customHeight="1">
      <c r="A107" s="31"/>
      <c r="B107" s="32"/>
      <c r="C107" s="33"/>
      <c r="D107" s="33"/>
      <c r="E107" s="33"/>
      <c r="F107" s="33"/>
      <c r="G107" s="33"/>
      <c r="H107" s="33"/>
      <c r="I107" s="33"/>
      <c r="J107" s="33"/>
      <c r="K107" s="33"/>
      <c r="L107" s="55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="2" customFormat="1" ht="12" customHeight="1">
      <c r="A108" s="31"/>
      <c r="B108" s="32"/>
      <c r="C108" s="28" t="s">
        <v>14</v>
      </c>
      <c r="D108" s="33"/>
      <c r="E108" s="33"/>
      <c r="F108" s="33"/>
      <c r="G108" s="33"/>
      <c r="H108" s="33"/>
      <c r="I108" s="33"/>
      <c r="J108" s="33"/>
      <c r="K108" s="33"/>
      <c r="L108" s="55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="2" customFormat="1" ht="16.5" customHeight="1">
      <c r="A109" s="31"/>
      <c r="B109" s="32"/>
      <c r="C109" s="33"/>
      <c r="D109" s="33"/>
      <c r="E109" s="175" t="str">
        <f>E7</f>
        <v>Nový objekt tělocvičny, základní školy Roztoky - Žalov</v>
      </c>
      <c r="F109" s="28"/>
      <c r="G109" s="28"/>
      <c r="H109" s="28"/>
      <c r="I109" s="33"/>
      <c r="J109" s="33"/>
      <c r="K109" s="33"/>
      <c r="L109" s="55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="1" customFormat="1" ht="12" customHeight="1">
      <c r="B110" s="20"/>
      <c r="C110" s="28" t="s">
        <v>164</v>
      </c>
      <c r="D110" s="21"/>
      <c r="E110" s="21"/>
      <c r="F110" s="21"/>
      <c r="G110" s="21"/>
      <c r="H110" s="21"/>
      <c r="I110" s="21"/>
      <c r="J110" s="21"/>
      <c r="K110" s="21"/>
      <c r="L110" s="19"/>
    </row>
    <row r="111" s="2" customFormat="1" ht="16.5" customHeight="1">
      <c r="A111" s="31"/>
      <c r="B111" s="32"/>
      <c r="C111" s="33"/>
      <c r="D111" s="33"/>
      <c r="E111" s="175" t="s">
        <v>208</v>
      </c>
      <c r="F111" s="33"/>
      <c r="G111" s="33"/>
      <c r="H111" s="33"/>
      <c r="I111" s="33"/>
      <c r="J111" s="33"/>
      <c r="K111" s="33"/>
      <c r="L111" s="55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="2" customFormat="1" ht="12" customHeight="1">
      <c r="A112" s="31"/>
      <c r="B112" s="32"/>
      <c r="C112" s="28" t="s">
        <v>209</v>
      </c>
      <c r="D112" s="33"/>
      <c r="E112" s="33"/>
      <c r="F112" s="33"/>
      <c r="G112" s="33"/>
      <c r="H112" s="33"/>
      <c r="I112" s="33"/>
      <c r="J112" s="33"/>
      <c r="K112" s="33"/>
      <c r="L112" s="55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="2" customFormat="1" ht="16.5" customHeight="1">
      <c r="A113" s="31"/>
      <c r="B113" s="32"/>
      <c r="C113" s="33"/>
      <c r="D113" s="33"/>
      <c r="E113" s="68" t="str">
        <f>E11</f>
        <v>1-01 - Zemní práce</v>
      </c>
      <c r="F113" s="33"/>
      <c r="G113" s="33"/>
      <c r="H113" s="33"/>
      <c r="I113" s="33"/>
      <c r="J113" s="33"/>
      <c r="K113" s="33"/>
      <c r="L113" s="55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="2" customFormat="1" ht="6.96" customHeight="1">
      <c r="A114" s="31"/>
      <c r="B114" s="32"/>
      <c r="C114" s="33"/>
      <c r="D114" s="33"/>
      <c r="E114" s="33"/>
      <c r="F114" s="33"/>
      <c r="G114" s="33"/>
      <c r="H114" s="33"/>
      <c r="I114" s="33"/>
      <c r="J114" s="33"/>
      <c r="K114" s="33"/>
      <c r="L114" s="55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="2" customFormat="1" ht="12" customHeight="1">
      <c r="A115" s="31"/>
      <c r="B115" s="32"/>
      <c r="C115" s="28" t="s">
        <v>18</v>
      </c>
      <c r="D115" s="33"/>
      <c r="E115" s="33"/>
      <c r="F115" s="25" t="str">
        <f>F14</f>
        <v>parc.č. 2990/9, 2994/2, k.ú. Žalov</v>
      </c>
      <c r="G115" s="33"/>
      <c r="H115" s="33"/>
      <c r="I115" s="28" t="s">
        <v>20</v>
      </c>
      <c r="J115" s="71" t="str">
        <f>IF(J14="","",J14)</f>
        <v>26. 3. 2021</v>
      </c>
      <c r="K115" s="33"/>
      <c r="L115" s="55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="2" customFormat="1" ht="6.96" customHeight="1">
      <c r="A116" s="31"/>
      <c r="B116" s="32"/>
      <c r="C116" s="33"/>
      <c r="D116" s="33"/>
      <c r="E116" s="33"/>
      <c r="F116" s="33"/>
      <c r="G116" s="33"/>
      <c r="H116" s="33"/>
      <c r="I116" s="33"/>
      <c r="J116" s="33"/>
      <c r="K116" s="33"/>
      <c r="L116" s="55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="2" customFormat="1" ht="40.05" customHeight="1">
      <c r="A117" s="31"/>
      <c r="B117" s="32"/>
      <c r="C117" s="28" t="s">
        <v>22</v>
      </c>
      <c r="D117" s="33"/>
      <c r="E117" s="33"/>
      <c r="F117" s="25" t="str">
        <f>E17</f>
        <v>Město Roztoky, nám. 5 května 2, Roztoky</v>
      </c>
      <c r="G117" s="33"/>
      <c r="H117" s="33"/>
      <c r="I117" s="28" t="s">
        <v>29</v>
      </c>
      <c r="J117" s="29" t="str">
        <f>E23</f>
        <v>B.B.D. s.r.o., Rokycanova 30, 130 00, Praha 3</v>
      </c>
      <c r="K117" s="33"/>
      <c r="L117" s="55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="2" customFormat="1" ht="40.05" customHeight="1">
      <c r="A118" s="31"/>
      <c r="B118" s="32"/>
      <c r="C118" s="28" t="s">
        <v>27</v>
      </c>
      <c r="D118" s="33"/>
      <c r="E118" s="33"/>
      <c r="F118" s="25" t="str">
        <f>IF(E20="","",E20)</f>
        <v>bude vybrán</v>
      </c>
      <c r="G118" s="33"/>
      <c r="H118" s="33"/>
      <c r="I118" s="28" t="s">
        <v>33</v>
      </c>
      <c r="J118" s="29" t="str">
        <f>E26</f>
        <v>NASTA GROUP s.r.o., Za Sokolovnou 92, Zdiby</v>
      </c>
      <c r="K118" s="33"/>
      <c r="L118" s="55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="2" customFormat="1" ht="10.32" customHeight="1">
      <c r="A119" s="31"/>
      <c r="B119" s="32"/>
      <c r="C119" s="33"/>
      <c r="D119" s="33"/>
      <c r="E119" s="33"/>
      <c r="F119" s="33"/>
      <c r="G119" s="33"/>
      <c r="H119" s="33"/>
      <c r="I119" s="33"/>
      <c r="J119" s="33"/>
      <c r="K119" s="33"/>
      <c r="L119" s="55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="10" customFormat="1" ht="29.28" customHeight="1">
      <c r="A120" s="186"/>
      <c r="B120" s="187"/>
      <c r="C120" s="188" t="s">
        <v>173</v>
      </c>
      <c r="D120" s="189" t="s">
        <v>63</v>
      </c>
      <c r="E120" s="189" t="s">
        <v>59</v>
      </c>
      <c r="F120" s="189" t="s">
        <v>60</v>
      </c>
      <c r="G120" s="189" t="s">
        <v>174</v>
      </c>
      <c r="H120" s="189" t="s">
        <v>175</v>
      </c>
      <c r="I120" s="189" t="s">
        <v>176</v>
      </c>
      <c r="J120" s="190" t="s">
        <v>168</v>
      </c>
      <c r="K120" s="191" t="s">
        <v>177</v>
      </c>
      <c r="L120" s="192"/>
      <c r="M120" s="92" t="s">
        <v>1</v>
      </c>
      <c r="N120" s="93" t="s">
        <v>42</v>
      </c>
      <c r="O120" s="93" t="s">
        <v>178</v>
      </c>
      <c r="P120" s="93" t="s">
        <v>179</v>
      </c>
      <c r="Q120" s="93" t="s">
        <v>180</v>
      </c>
      <c r="R120" s="93" t="s">
        <v>181</v>
      </c>
      <c r="S120" s="93" t="s">
        <v>182</v>
      </c>
      <c r="T120" s="94" t="s">
        <v>183</v>
      </c>
      <c r="U120" s="186"/>
      <c r="V120" s="186"/>
      <c r="W120" s="186"/>
      <c r="X120" s="186"/>
      <c r="Y120" s="186"/>
      <c r="Z120" s="186"/>
      <c r="AA120" s="186"/>
      <c r="AB120" s="186"/>
      <c r="AC120" s="186"/>
      <c r="AD120" s="186"/>
      <c r="AE120" s="186"/>
    </row>
    <row r="121" s="2" customFormat="1" ht="22.8" customHeight="1">
      <c r="A121" s="31"/>
      <c r="B121" s="32"/>
      <c r="C121" s="99" t="s">
        <v>184</v>
      </c>
      <c r="D121" s="33"/>
      <c r="E121" s="33"/>
      <c r="F121" s="33"/>
      <c r="G121" s="33"/>
      <c r="H121" s="33"/>
      <c r="I121" s="33"/>
      <c r="J121" s="193">
        <f>BK121</f>
        <v>2975581</v>
      </c>
      <c r="K121" s="33"/>
      <c r="L121" s="37"/>
      <c r="M121" s="95"/>
      <c r="N121" s="194"/>
      <c r="O121" s="96"/>
      <c r="P121" s="195">
        <f>P122</f>
        <v>0</v>
      </c>
      <c r="Q121" s="96"/>
      <c r="R121" s="195">
        <f>R122</f>
        <v>0</v>
      </c>
      <c r="S121" s="96"/>
      <c r="T121" s="196">
        <f>T122</f>
        <v>0</v>
      </c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T121" s="16" t="s">
        <v>77</v>
      </c>
      <c r="AU121" s="16" t="s">
        <v>170</v>
      </c>
      <c r="BK121" s="197">
        <f>BK122</f>
        <v>2975581</v>
      </c>
    </row>
    <row r="122" s="11" customFormat="1" ht="25.92" customHeight="1">
      <c r="A122" s="11"/>
      <c r="B122" s="198"/>
      <c r="C122" s="199"/>
      <c r="D122" s="200" t="s">
        <v>77</v>
      </c>
      <c r="E122" s="201" t="s">
        <v>212</v>
      </c>
      <c r="F122" s="201" t="s">
        <v>213</v>
      </c>
      <c r="G122" s="199"/>
      <c r="H122" s="199"/>
      <c r="I122" s="199"/>
      <c r="J122" s="202">
        <f>BK122</f>
        <v>2975581</v>
      </c>
      <c r="K122" s="199"/>
      <c r="L122" s="203"/>
      <c r="M122" s="204"/>
      <c r="N122" s="205"/>
      <c r="O122" s="205"/>
      <c r="P122" s="206">
        <f>SUM(P123:P129)</f>
        <v>0</v>
      </c>
      <c r="Q122" s="205"/>
      <c r="R122" s="206">
        <f>SUM(R123:R129)</f>
        <v>0</v>
      </c>
      <c r="S122" s="205"/>
      <c r="T122" s="207">
        <f>SUM(T123:T129)</f>
        <v>0</v>
      </c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R122" s="208" t="s">
        <v>86</v>
      </c>
      <c r="AT122" s="209" t="s">
        <v>77</v>
      </c>
      <c r="AU122" s="209" t="s">
        <v>78</v>
      </c>
      <c r="AY122" s="208" t="s">
        <v>187</v>
      </c>
      <c r="BK122" s="210">
        <f>SUM(BK123:BK129)</f>
        <v>2975581</v>
      </c>
    </row>
    <row r="123" s="2" customFormat="1" ht="16.5" customHeight="1">
      <c r="A123" s="31"/>
      <c r="B123" s="32"/>
      <c r="C123" s="211" t="s">
        <v>86</v>
      </c>
      <c r="D123" s="211" t="s">
        <v>188</v>
      </c>
      <c r="E123" s="212" t="s">
        <v>214</v>
      </c>
      <c r="F123" s="213" t="s">
        <v>215</v>
      </c>
      <c r="G123" s="214" t="s">
        <v>216</v>
      </c>
      <c r="H123" s="215">
        <v>1100</v>
      </c>
      <c r="I123" s="216">
        <v>15</v>
      </c>
      <c r="J123" s="216">
        <f>ROUND(I123*H123,2)</f>
        <v>16500</v>
      </c>
      <c r="K123" s="217"/>
      <c r="L123" s="37"/>
      <c r="M123" s="218" t="s">
        <v>1</v>
      </c>
      <c r="N123" s="219" t="s">
        <v>43</v>
      </c>
      <c r="O123" s="220">
        <v>0</v>
      </c>
      <c r="P123" s="220">
        <f>O123*H123</f>
        <v>0</v>
      </c>
      <c r="Q123" s="220">
        <v>0</v>
      </c>
      <c r="R123" s="220">
        <f>Q123*H123</f>
        <v>0</v>
      </c>
      <c r="S123" s="220">
        <v>0</v>
      </c>
      <c r="T123" s="221">
        <f>S123*H123</f>
        <v>0</v>
      </c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R123" s="222" t="s">
        <v>204</v>
      </c>
      <c r="AT123" s="222" t="s">
        <v>188</v>
      </c>
      <c r="AU123" s="222" t="s">
        <v>86</v>
      </c>
      <c r="AY123" s="16" t="s">
        <v>187</v>
      </c>
      <c r="BE123" s="223">
        <f>IF(N123="základní",J123,0)</f>
        <v>16500</v>
      </c>
      <c r="BF123" s="223">
        <f>IF(N123="snížená",J123,0)</f>
        <v>0</v>
      </c>
      <c r="BG123" s="223">
        <f>IF(N123="zákl. přenesená",J123,0)</f>
        <v>0</v>
      </c>
      <c r="BH123" s="223">
        <f>IF(N123="sníž. přenesená",J123,0)</f>
        <v>0</v>
      </c>
      <c r="BI123" s="223">
        <f>IF(N123="nulová",J123,0)</f>
        <v>0</v>
      </c>
      <c r="BJ123" s="16" t="s">
        <v>86</v>
      </c>
      <c r="BK123" s="223">
        <f>ROUND(I123*H123,2)</f>
        <v>16500</v>
      </c>
      <c r="BL123" s="16" t="s">
        <v>204</v>
      </c>
      <c r="BM123" s="222" t="s">
        <v>217</v>
      </c>
    </row>
    <row r="124" s="2" customFormat="1" ht="21.75" customHeight="1">
      <c r="A124" s="31"/>
      <c r="B124" s="32"/>
      <c r="C124" s="211" t="s">
        <v>88</v>
      </c>
      <c r="D124" s="211" t="s">
        <v>188</v>
      </c>
      <c r="E124" s="212" t="s">
        <v>218</v>
      </c>
      <c r="F124" s="213" t="s">
        <v>219</v>
      </c>
      <c r="G124" s="214" t="s">
        <v>220</v>
      </c>
      <c r="H124" s="215">
        <v>3195</v>
      </c>
      <c r="I124" s="216">
        <v>440</v>
      </c>
      <c r="J124" s="216">
        <f>ROUND(I124*H124,2)</f>
        <v>1405800</v>
      </c>
      <c r="K124" s="217"/>
      <c r="L124" s="37"/>
      <c r="M124" s="218" t="s">
        <v>1</v>
      </c>
      <c r="N124" s="219" t="s">
        <v>43</v>
      </c>
      <c r="O124" s="220">
        <v>0</v>
      </c>
      <c r="P124" s="220">
        <f>O124*H124</f>
        <v>0</v>
      </c>
      <c r="Q124" s="220">
        <v>0</v>
      </c>
      <c r="R124" s="220">
        <f>Q124*H124</f>
        <v>0</v>
      </c>
      <c r="S124" s="220">
        <v>0</v>
      </c>
      <c r="T124" s="221">
        <f>S124*H124</f>
        <v>0</v>
      </c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R124" s="222" t="s">
        <v>204</v>
      </c>
      <c r="AT124" s="222" t="s">
        <v>188</v>
      </c>
      <c r="AU124" s="222" t="s">
        <v>86</v>
      </c>
      <c r="AY124" s="16" t="s">
        <v>187</v>
      </c>
      <c r="BE124" s="223">
        <f>IF(N124="základní",J124,0)</f>
        <v>1405800</v>
      </c>
      <c r="BF124" s="223">
        <f>IF(N124="snížená",J124,0)</f>
        <v>0</v>
      </c>
      <c r="BG124" s="223">
        <f>IF(N124="zákl. přenesená",J124,0)</f>
        <v>0</v>
      </c>
      <c r="BH124" s="223">
        <f>IF(N124="sníž. přenesená",J124,0)</f>
        <v>0</v>
      </c>
      <c r="BI124" s="223">
        <f>IF(N124="nulová",J124,0)</f>
        <v>0</v>
      </c>
      <c r="BJ124" s="16" t="s">
        <v>86</v>
      </c>
      <c r="BK124" s="223">
        <f>ROUND(I124*H124,2)</f>
        <v>1405800</v>
      </c>
      <c r="BL124" s="16" t="s">
        <v>204</v>
      </c>
      <c r="BM124" s="222" t="s">
        <v>221</v>
      </c>
    </row>
    <row r="125" s="2" customFormat="1" ht="16.5" customHeight="1">
      <c r="A125" s="31"/>
      <c r="B125" s="32"/>
      <c r="C125" s="211" t="s">
        <v>199</v>
      </c>
      <c r="D125" s="211" t="s">
        <v>188</v>
      </c>
      <c r="E125" s="212" t="s">
        <v>222</v>
      </c>
      <c r="F125" s="213" t="s">
        <v>223</v>
      </c>
      <c r="G125" s="214" t="s">
        <v>224</v>
      </c>
      <c r="H125" s="215">
        <v>5751</v>
      </c>
      <c r="I125" s="216">
        <v>200</v>
      </c>
      <c r="J125" s="216">
        <f>ROUND(I125*H125,2)</f>
        <v>1150200</v>
      </c>
      <c r="K125" s="217"/>
      <c r="L125" s="37"/>
      <c r="M125" s="218" t="s">
        <v>1</v>
      </c>
      <c r="N125" s="219" t="s">
        <v>43</v>
      </c>
      <c r="O125" s="220">
        <v>0</v>
      </c>
      <c r="P125" s="220">
        <f>O125*H125</f>
        <v>0</v>
      </c>
      <c r="Q125" s="220">
        <v>0</v>
      </c>
      <c r="R125" s="220">
        <f>Q125*H125</f>
        <v>0</v>
      </c>
      <c r="S125" s="220">
        <v>0</v>
      </c>
      <c r="T125" s="221">
        <f>S125*H125</f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222" t="s">
        <v>204</v>
      </c>
      <c r="AT125" s="222" t="s">
        <v>188</v>
      </c>
      <c r="AU125" s="222" t="s">
        <v>86</v>
      </c>
      <c r="AY125" s="16" t="s">
        <v>187</v>
      </c>
      <c r="BE125" s="223">
        <f>IF(N125="základní",J125,0)</f>
        <v>1150200</v>
      </c>
      <c r="BF125" s="223">
        <f>IF(N125="snížená",J125,0)</f>
        <v>0</v>
      </c>
      <c r="BG125" s="223">
        <f>IF(N125="zákl. přenesená",J125,0)</f>
        <v>0</v>
      </c>
      <c r="BH125" s="223">
        <f>IF(N125="sníž. přenesená",J125,0)</f>
        <v>0</v>
      </c>
      <c r="BI125" s="223">
        <f>IF(N125="nulová",J125,0)</f>
        <v>0</v>
      </c>
      <c r="BJ125" s="16" t="s">
        <v>86</v>
      </c>
      <c r="BK125" s="223">
        <f>ROUND(I125*H125,2)</f>
        <v>1150200</v>
      </c>
      <c r="BL125" s="16" t="s">
        <v>204</v>
      </c>
      <c r="BM125" s="222" t="s">
        <v>225</v>
      </c>
    </row>
    <row r="126" s="12" customFormat="1">
      <c r="A126" s="12"/>
      <c r="B126" s="232"/>
      <c r="C126" s="233"/>
      <c r="D126" s="224" t="s">
        <v>226</v>
      </c>
      <c r="E126" s="233"/>
      <c r="F126" s="234" t="s">
        <v>227</v>
      </c>
      <c r="G126" s="233"/>
      <c r="H126" s="235">
        <v>5751</v>
      </c>
      <c r="I126" s="233"/>
      <c r="J126" s="233"/>
      <c r="K126" s="233"/>
      <c r="L126" s="236"/>
      <c r="M126" s="237"/>
      <c r="N126" s="238"/>
      <c r="O126" s="238"/>
      <c r="P126" s="238"/>
      <c r="Q126" s="238"/>
      <c r="R126" s="238"/>
      <c r="S126" s="238"/>
      <c r="T126" s="239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T126" s="240" t="s">
        <v>226</v>
      </c>
      <c r="AU126" s="240" t="s">
        <v>86</v>
      </c>
      <c r="AV126" s="12" t="s">
        <v>88</v>
      </c>
      <c r="AW126" s="12" t="s">
        <v>4</v>
      </c>
      <c r="AX126" s="12" t="s">
        <v>86</v>
      </c>
      <c r="AY126" s="240" t="s">
        <v>187</v>
      </c>
    </row>
    <row r="127" s="2" customFormat="1" ht="16.5" customHeight="1">
      <c r="A127" s="31"/>
      <c r="B127" s="32"/>
      <c r="C127" s="211" t="s">
        <v>204</v>
      </c>
      <c r="D127" s="211" t="s">
        <v>188</v>
      </c>
      <c r="E127" s="212" t="s">
        <v>228</v>
      </c>
      <c r="F127" s="213" t="s">
        <v>229</v>
      </c>
      <c r="G127" s="214" t="s">
        <v>216</v>
      </c>
      <c r="H127" s="215">
        <v>840</v>
      </c>
      <c r="I127" s="216">
        <v>25</v>
      </c>
      <c r="J127" s="216">
        <f>ROUND(I127*H127,2)</f>
        <v>21000</v>
      </c>
      <c r="K127" s="217"/>
      <c r="L127" s="37"/>
      <c r="M127" s="218" t="s">
        <v>1</v>
      </c>
      <c r="N127" s="219" t="s">
        <v>43</v>
      </c>
      <c r="O127" s="220">
        <v>0</v>
      </c>
      <c r="P127" s="220">
        <f>O127*H127</f>
        <v>0</v>
      </c>
      <c r="Q127" s="220">
        <v>0</v>
      </c>
      <c r="R127" s="220">
        <f>Q127*H127</f>
        <v>0</v>
      </c>
      <c r="S127" s="220">
        <v>0</v>
      </c>
      <c r="T127" s="221">
        <f>S127*H127</f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222" t="s">
        <v>204</v>
      </c>
      <c r="AT127" s="222" t="s">
        <v>188</v>
      </c>
      <c r="AU127" s="222" t="s">
        <v>86</v>
      </c>
      <c r="AY127" s="16" t="s">
        <v>187</v>
      </c>
      <c r="BE127" s="223">
        <f>IF(N127="základní",J127,0)</f>
        <v>21000</v>
      </c>
      <c r="BF127" s="223">
        <f>IF(N127="snížená",J127,0)</f>
        <v>0</v>
      </c>
      <c r="BG127" s="223">
        <f>IF(N127="zákl. přenesená",J127,0)</f>
        <v>0</v>
      </c>
      <c r="BH127" s="223">
        <f>IF(N127="sníž. přenesená",J127,0)</f>
        <v>0</v>
      </c>
      <c r="BI127" s="223">
        <f>IF(N127="nulová",J127,0)</f>
        <v>0</v>
      </c>
      <c r="BJ127" s="16" t="s">
        <v>86</v>
      </c>
      <c r="BK127" s="223">
        <f>ROUND(I127*H127,2)</f>
        <v>21000</v>
      </c>
      <c r="BL127" s="16" t="s">
        <v>204</v>
      </c>
      <c r="BM127" s="222" t="s">
        <v>230</v>
      </c>
    </row>
    <row r="128" s="2" customFormat="1" ht="16.5" customHeight="1">
      <c r="A128" s="31"/>
      <c r="B128" s="32"/>
      <c r="C128" s="211" t="s">
        <v>186</v>
      </c>
      <c r="D128" s="211" t="s">
        <v>188</v>
      </c>
      <c r="E128" s="212" t="s">
        <v>231</v>
      </c>
      <c r="F128" s="213" t="s">
        <v>232</v>
      </c>
      <c r="G128" s="214" t="s">
        <v>220</v>
      </c>
      <c r="H128" s="215">
        <v>270</v>
      </c>
      <c r="I128" s="216">
        <v>850</v>
      </c>
      <c r="J128" s="216">
        <f>ROUND(I128*H128,2)</f>
        <v>229500</v>
      </c>
      <c r="K128" s="217"/>
      <c r="L128" s="37"/>
      <c r="M128" s="218" t="s">
        <v>1</v>
      </c>
      <c r="N128" s="219" t="s">
        <v>43</v>
      </c>
      <c r="O128" s="220">
        <v>0</v>
      </c>
      <c r="P128" s="220">
        <f>O128*H128</f>
        <v>0</v>
      </c>
      <c r="Q128" s="220">
        <v>0</v>
      </c>
      <c r="R128" s="220">
        <f>Q128*H128</f>
        <v>0</v>
      </c>
      <c r="S128" s="220">
        <v>0</v>
      </c>
      <c r="T128" s="221">
        <f>S128*H128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222" t="s">
        <v>204</v>
      </c>
      <c r="AT128" s="222" t="s">
        <v>188</v>
      </c>
      <c r="AU128" s="222" t="s">
        <v>86</v>
      </c>
      <c r="AY128" s="16" t="s">
        <v>187</v>
      </c>
      <c r="BE128" s="223">
        <f>IF(N128="základní",J128,0)</f>
        <v>229500</v>
      </c>
      <c r="BF128" s="223">
        <f>IF(N128="snížená",J128,0)</f>
        <v>0</v>
      </c>
      <c r="BG128" s="223">
        <f>IF(N128="zákl. přenesená",J128,0)</f>
        <v>0</v>
      </c>
      <c r="BH128" s="223">
        <f>IF(N128="sníž. přenesená",J128,0)</f>
        <v>0</v>
      </c>
      <c r="BI128" s="223">
        <f>IF(N128="nulová",J128,0)</f>
        <v>0</v>
      </c>
      <c r="BJ128" s="16" t="s">
        <v>86</v>
      </c>
      <c r="BK128" s="223">
        <f>ROUND(I128*H128,2)</f>
        <v>229500</v>
      </c>
      <c r="BL128" s="16" t="s">
        <v>204</v>
      </c>
      <c r="BM128" s="222" t="s">
        <v>233</v>
      </c>
    </row>
    <row r="129" s="2" customFormat="1" ht="16.5" customHeight="1">
      <c r="A129" s="31"/>
      <c r="B129" s="32"/>
      <c r="C129" s="211" t="s">
        <v>234</v>
      </c>
      <c r="D129" s="211" t="s">
        <v>188</v>
      </c>
      <c r="E129" s="212" t="s">
        <v>235</v>
      </c>
      <c r="F129" s="213" t="s">
        <v>236</v>
      </c>
      <c r="G129" s="214" t="s">
        <v>237</v>
      </c>
      <c r="H129" s="215">
        <v>157.30000000000001</v>
      </c>
      <c r="I129" s="216">
        <v>970</v>
      </c>
      <c r="J129" s="216">
        <f>ROUND(I129*H129,2)</f>
        <v>152581</v>
      </c>
      <c r="K129" s="217"/>
      <c r="L129" s="37"/>
      <c r="M129" s="228" t="s">
        <v>1</v>
      </c>
      <c r="N129" s="229" t="s">
        <v>43</v>
      </c>
      <c r="O129" s="230">
        <v>0</v>
      </c>
      <c r="P129" s="230">
        <f>O129*H129</f>
        <v>0</v>
      </c>
      <c r="Q129" s="230">
        <v>0</v>
      </c>
      <c r="R129" s="230">
        <f>Q129*H129</f>
        <v>0</v>
      </c>
      <c r="S129" s="230">
        <v>0</v>
      </c>
      <c r="T129" s="231">
        <f>S129*H129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222" t="s">
        <v>204</v>
      </c>
      <c r="AT129" s="222" t="s">
        <v>188</v>
      </c>
      <c r="AU129" s="222" t="s">
        <v>86</v>
      </c>
      <c r="AY129" s="16" t="s">
        <v>187</v>
      </c>
      <c r="BE129" s="223">
        <f>IF(N129="základní",J129,0)</f>
        <v>152581</v>
      </c>
      <c r="BF129" s="223">
        <f>IF(N129="snížená",J129,0)</f>
        <v>0</v>
      </c>
      <c r="BG129" s="223">
        <f>IF(N129="zákl. přenesená",J129,0)</f>
        <v>0</v>
      </c>
      <c r="BH129" s="223">
        <f>IF(N129="sníž. přenesená",J129,0)</f>
        <v>0</v>
      </c>
      <c r="BI129" s="223">
        <f>IF(N129="nulová",J129,0)</f>
        <v>0</v>
      </c>
      <c r="BJ129" s="16" t="s">
        <v>86</v>
      </c>
      <c r="BK129" s="223">
        <f>ROUND(I129*H129,2)</f>
        <v>152581</v>
      </c>
      <c r="BL129" s="16" t="s">
        <v>204</v>
      </c>
      <c r="BM129" s="222" t="s">
        <v>238</v>
      </c>
    </row>
    <row r="130" s="2" customFormat="1" ht="6.96" customHeight="1">
      <c r="A130" s="31"/>
      <c r="B130" s="58"/>
      <c r="C130" s="59"/>
      <c r="D130" s="59"/>
      <c r="E130" s="59"/>
      <c r="F130" s="59"/>
      <c r="G130" s="59"/>
      <c r="H130" s="59"/>
      <c r="I130" s="59"/>
      <c r="J130" s="59"/>
      <c r="K130" s="59"/>
      <c r="L130" s="37"/>
      <c r="M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</sheetData>
  <sheetProtection sheet="1" autoFilter="0" formatColumns="0" formatRows="0" objects="1" scenarios="1" spinCount="100000" saltValue="WCK4NAVD5z8YDqI5tYlnD+CIBTzXxtHJslsU3JSK/zXkGVId4HrDt5EllcUHYJFV1HK0SO0a3ART5XrYcEJNRg==" hashValue="epjILHzkobY4PRSciegwCcoOQrGZrKFywyh3YTpFYvNEokX/n7UPLKOYj0a/XtdJ4Gc0wjPdbv9UdzDi/CWkUg==" algorithmName="SHA-512" password="CC35"/>
  <autoFilter ref="C120:K129"/>
  <mergeCells count="11">
    <mergeCell ref="E7:H7"/>
    <mergeCell ref="E9:H9"/>
    <mergeCell ref="E11:H11"/>
    <mergeCell ref="E29:H29"/>
    <mergeCell ref="E85:H85"/>
    <mergeCell ref="E87:H87"/>
    <mergeCell ref="E89:H89"/>
    <mergeCell ref="E109:H109"/>
    <mergeCell ref="E111:H111"/>
    <mergeCell ref="E113:H11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21"/>
    </row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99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19"/>
      <c r="AT3" s="16" t="s">
        <v>88</v>
      </c>
    </row>
    <row r="4" hidden="1" s="1" customFormat="1" ht="24.96" customHeight="1">
      <c r="B4" s="19"/>
      <c r="D4" s="140" t="s">
        <v>163</v>
      </c>
      <c r="L4" s="19"/>
      <c r="M4" s="141" t="s">
        <v>10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42" t="s">
        <v>14</v>
      </c>
      <c r="L6" s="19"/>
    </row>
    <row r="7" hidden="1" s="1" customFormat="1" ht="16.5" customHeight="1">
      <c r="B7" s="19"/>
      <c r="E7" s="143" t="str">
        <f>'Rekapitulace stavby'!K6</f>
        <v>Nový objekt tělocvičny, základní školy Roztoky - Žalov</v>
      </c>
      <c r="F7" s="142"/>
      <c r="G7" s="142"/>
      <c r="H7" s="142"/>
      <c r="L7" s="19"/>
    </row>
    <row r="8" hidden="1" s="1" customFormat="1" ht="12" customHeight="1">
      <c r="B8" s="19"/>
      <c r="D8" s="142" t="s">
        <v>164</v>
      </c>
      <c r="L8" s="19"/>
    </row>
    <row r="9" hidden="1" s="2" customFormat="1" ht="16.5" customHeight="1">
      <c r="A9" s="31"/>
      <c r="B9" s="37"/>
      <c r="C9" s="31"/>
      <c r="D9" s="31"/>
      <c r="E9" s="143" t="s">
        <v>208</v>
      </c>
      <c r="F9" s="31"/>
      <c r="G9" s="31"/>
      <c r="H9" s="31"/>
      <c r="I9" s="31"/>
      <c r="J9" s="31"/>
      <c r="K9" s="31"/>
      <c r="L9" s="55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hidden="1" s="2" customFormat="1" ht="12" customHeight="1">
      <c r="A10" s="31"/>
      <c r="B10" s="37"/>
      <c r="C10" s="31"/>
      <c r="D10" s="142" t="s">
        <v>209</v>
      </c>
      <c r="E10" s="31"/>
      <c r="F10" s="31"/>
      <c r="G10" s="31"/>
      <c r="H10" s="31"/>
      <c r="I10" s="31"/>
      <c r="J10" s="31"/>
      <c r="K10" s="31"/>
      <c r="L10" s="55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hidden="1" s="2" customFormat="1" ht="16.5" customHeight="1">
      <c r="A11" s="31"/>
      <c r="B11" s="37"/>
      <c r="C11" s="31"/>
      <c r="D11" s="31"/>
      <c r="E11" s="144" t="s">
        <v>239</v>
      </c>
      <c r="F11" s="31"/>
      <c r="G11" s="31"/>
      <c r="H11" s="31"/>
      <c r="I11" s="31"/>
      <c r="J11" s="31"/>
      <c r="K11" s="31"/>
      <c r="L11" s="55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hidden="1" s="2" customFormat="1">
      <c r="A12" s="31"/>
      <c r="B12" s="37"/>
      <c r="C12" s="31"/>
      <c r="D12" s="31"/>
      <c r="E12" s="31"/>
      <c r="F12" s="31"/>
      <c r="G12" s="31"/>
      <c r="H12" s="31"/>
      <c r="I12" s="31"/>
      <c r="J12" s="31"/>
      <c r="K12" s="31"/>
      <c r="L12" s="55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hidden="1" s="2" customFormat="1" ht="12" customHeight="1">
      <c r="A13" s="31"/>
      <c r="B13" s="37"/>
      <c r="C13" s="31"/>
      <c r="D13" s="142" t="s">
        <v>16</v>
      </c>
      <c r="E13" s="31"/>
      <c r="F13" s="133" t="s">
        <v>1</v>
      </c>
      <c r="G13" s="31"/>
      <c r="H13" s="31"/>
      <c r="I13" s="142" t="s">
        <v>17</v>
      </c>
      <c r="J13" s="133" t="s">
        <v>1</v>
      </c>
      <c r="K13" s="31"/>
      <c r="L13" s="55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hidden="1" s="2" customFormat="1" ht="12" customHeight="1">
      <c r="A14" s="31"/>
      <c r="B14" s="37"/>
      <c r="C14" s="31"/>
      <c r="D14" s="142" t="s">
        <v>18</v>
      </c>
      <c r="E14" s="31"/>
      <c r="F14" s="133" t="s">
        <v>19</v>
      </c>
      <c r="G14" s="31"/>
      <c r="H14" s="31"/>
      <c r="I14" s="142" t="s">
        <v>20</v>
      </c>
      <c r="J14" s="145" t="str">
        <f>'Rekapitulace stavby'!AN8</f>
        <v>26. 3. 2021</v>
      </c>
      <c r="K14" s="31"/>
      <c r="L14" s="55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hidden="1" s="2" customFormat="1" ht="10.8" customHeight="1">
      <c r="A15" s="31"/>
      <c r="B15" s="37"/>
      <c r="C15" s="31"/>
      <c r="D15" s="31"/>
      <c r="E15" s="31"/>
      <c r="F15" s="31"/>
      <c r="G15" s="31"/>
      <c r="H15" s="31"/>
      <c r="I15" s="31"/>
      <c r="J15" s="31"/>
      <c r="K15" s="31"/>
      <c r="L15" s="55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hidden="1" s="2" customFormat="1" ht="12" customHeight="1">
      <c r="A16" s="31"/>
      <c r="B16" s="37"/>
      <c r="C16" s="31"/>
      <c r="D16" s="142" t="s">
        <v>22</v>
      </c>
      <c r="E16" s="31"/>
      <c r="F16" s="31"/>
      <c r="G16" s="31"/>
      <c r="H16" s="31"/>
      <c r="I16" s="142" t="s">
        <v>23</v>
      </c>
      <c r="J16" s="133" t="s">
        <v>24</v>
      </c>
      <c r="K16" s="31"/>
      <c r="L16" s="55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hidden="1" s="2" customFormat="1" ht="18" customHeight="1">
      <c r="A17" s="31"/>
      <c r="B17" s="37"/>
      <c r="C17" s="31"/>
      <c r="D17" s="31"/>
      <c r="E17" s="133" t="s">
        <v>25</v>
      </c>
      <c r="F17" s="31"/>
      <c r="G17" s="31"/>
      <c r="H17" s="31"/>
      <c r="I17" s="142" t="s">
        <v>26</v>
      </c>
      <c r="J17" s="133" t="s">
        <v>1</v>
      </c>
      <c r="K17" s="31"/>
      <c r="L17" s="55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hidden="1" s="2" customFormat="1" ht="6.96" customHeight="1">
      <c r="A18" s="31"/>
      <c r="B18" s="37"/>
      <c r="C18" s="31"/>
      <c r="D18" s="31"/>
      <c r="E18" s="31"/>
      <c r="F18" s="31"/>
      <c r="G18" s="31"/>
      <c r="H18" s="31"/>
      <c r="I18" s="31"/>
      <c r="J18" s="31"/>
      <c r="K18" s="31"/>
      <c r="L18" s="55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hidden="1" s="2" customFormat="1" ht="12" customHeight="1">
      <c r="A19" s="31"/>
      <c r="B19" s="37"/>
      <c r="C19" s="31"/>
      <c r="D19" s="142" t="s">
        <v>27</v>
      </c>
      <c r="E19" s="31"/>
      <c r="F19" s="31"/>
      <c r="G19" s="31"/>
      <c r="H19" s="31"/>
      <c r="I19" s="142" t="s">
        <v>23</v>
      </c>
      <c r="J19" s="133" t="s">
        <v>1</v>
      </c>
      <c r="K19" s="31"/>
      <c r="L19" s="55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hidden="1" s="2" customFormat="1" ht="18" customHeight="1">
      <c r="A20" s="31"/>
      <c r="B20" s="37"/>
      <c r="C20" s="31"/>
      <c r="D20" s="31"/>
      <c r="E20" s="133" t="s">
        <v>28</v>
      </c>
      <c r="F20" s="31"/>
      <c r="G20" s="31"/>
      <c r="H20" s="31"/>
      <c r="I20" s="142" t="s">
        <v>26</v>
      </c>
      <c r="J20" s="133" t="s">
        <v>1</v>
      </c>
      <c r="K20" s="31"/>
      <c r="L20" s="55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hidden="1" s="2" customFormat="1" ht="6.96" customHeight="1">
      <c r="A21" s="31"/>
      <c r="B21" s="37"/>
      <c r="C21" s="31"/>
      <c r="D21" s="31"/>
      <c r="E21" s="31"/>
      <c r="F21" s="31"/>
      <c r="G21" s="31"/>
      <c r="H21" s="31"/>
      <c r="I21" s="31"/>
      <c r="J21" s="31"/>
      <c r="K21" s="31"/>
      <c r="L21" s="55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hidden="1" s="2" customFormat="1" ht="12" customHeight="1">
      <c r="A22" s="31"/>
      <c r="B22" s="37"/>
      <c r="C22" s="31"/>
      <c r="D22" s="142" t="s">
        <v>29</v>
      </c>
      <c r="E22" s="31"/>
      <c r="F22" s="31"/>
      <c r="G22" s="31"/>
      <c r="H22" s="31"/>
      <c r="I22" s="142" t="s">
        <v>23</v>
      </c>
      <c r="J22" s="133" t="s">
        <v>30</v>
      </c>
      <c r="K22" s="31"/>
      <c r="L22" s="55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hidden="1" s="2" customFormat="1" ht="18" customHeight="1">
      <c r="A23" s="31"/>
      <c r="B23" s="37"/>
      <c r="C23" s="31"/>
      <c r="D23" s="31"/>
      <c r="E23" s="133" t="s">
        <v>31</v>
      </c>
      <c r="F23" s="31"/>
      <c r="G23" s="31"/>
      <c r="H23" s="31"/>
      <c r="I23" s="142" t="s">
        <v>26</v>
      </c>
      <c r="J23" s="133" t="s">
        <v>1</v>
      </c>
      <c r="K23" s="31"/>
      <c r="L23" s="55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hidden="1" s="2" customFormat="1" ht="6.96" customHeight="1">
      <c r="A24" s="31"/>
      <c r="B24" s="37"/>
      <c r="C24" s="31"/>
      <c r="D24" s="31"/>
      <c r="E24" s="31"/>
      <c r="F24" s="31"/>
      <c r="G24" s="31"/>
      <c r="H24" s="31"/>
      <c r="I24" s="31"/>
      <c r="J24" s="31"/>
      <c r="K24" s="31"/>
      <c r="L24" s="55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hidden="1" s="2" customFormat="1" ht="12" customHeight="1">
      <c r="A25" s="31"/>
      <c r="B25" s="37"/>
      <c r="C25" s="31"/>
      <c r="D25" s="142" t="s">
        <v>33</v>
      </c>
      <c r="E25" s="31"/>
      <c r="F25" s="31"/>
      <c r="G25" s="31"/>
      <c r="H25" s="31"/>
      <c r="I25" s="142" t="s">
        <v>23</v>
      </c>
      <c r="J25" s="133" t="s">
        <v>34</v>
      </c>
      <c r="K25" s="31"/>
      <c r="L25" s="55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hidden="1" s="2" customFormat="1" ht="18" customHeight="1">
      <c r="A26" s="31"/>
      <c r="B26" s="37"/>
      <c r="C26" s="31"/>
      <c r="D26" s="31"/>
      <c r="E26" s="133" t="s">
        <v>35</v>
      </c>
      <c r="F26" s="31"/>
      <c r="G26" s="31"/>
      <c r="H26" s="31"/>
      <c r="I26" s="142" t="s">
        <v>26</v>
      </c>
      <c r="J26" s="133" t="s">
        <v>1</v>
      </c>
      <c r="K26" s="31"/>
      <c r="L26" s="55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hidden="1" s="2" customFormat="1" ht="6.96" customHeight="1">
      <c r="A27" s="31"/>
      <c r="B27" s="37"/>
      <c r="C27" s="31"/>
      <c r="D27" s="31"/>
      <c r="E27" s="31"/>
      <c r="F27" s="31"/>
      <c r="G27" s="31"/>
      <c r="H27" s="31"/>
      <c r="I27" s="31"/>
      <c r="J27" s="31"/>
      <c r="K27" s="31"/>
      <c r="L27" s="55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hidden="1" s="2" customFormat="1" ht="12" customHeight="1">
      <c r="A28" s="31"/>
      <c r="B28" s="37"/>
      <c r="C28" s="31"/>
      <c r="D28" s="142" t="s">
        <v>36</v>
      </c>
      <c r="E28" s="31"/>
      <c r="F28" s="31"/>
      <c r="G28" s="31"/>
      <c r="H28" s="31"/>
      <c r="I28" s="31"/>
      <c r="J28" s="31"/>
      <c r="K28" s="31"/>
      <c r="L28" s="55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hidden="1" s="8" customFormat="1" ht="16.5" customHeight="1">
      <c r="A29" s="146"/>
      <c r="B29" s="147"/>
      <c r="C29" s="146"/>
      <c r="D29" s="146"/>
      <c r="E29" s="148" t="s">
        <v>1</v>
      </c>
      <c r="F29" s="148"/>
      <c r="G29" s="148"/>
      <c r="H29" s="148"/>
      <c r="I29" s="146"/>
      <c r="J29" s="146"/>
      <c r="K29" s="146"/>
      <c r="L29" s="149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</row>
    <row r="30" hidden="1" s="2" customFormat="1" ht="6.96" customHeight="1">
      <c r="A30" s="31"/>
      <c r="B30" s="37"/>
      <c r="C30" s="31"/>
      <c r="D30" s="31"/>
      <c r="E30" s="31"/>
      <c r="F30" s="31"/>
      <c r="G30" s="31"/>
      <c r="H30" s="31"/>
      <c r="I30" s="31"/>
      <c r="J30" s="31"/>
      <c r="K30" s="31"/>
      <c r="L30" s="55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hidden="1" s="2" customFormat="1" ht="6.96" customHeight="1">
      <c r="A31" s="31"/>
      <c r="B31" s="37"/>
      <c r="C31" s="31"/>
      <c r="D31" s="150"/>
      <c r="E31" s="150"/>
      <c r="F31" s="150"/>
      <c r="G31" s="150"/>
      <c r="H31" s="150"/>
      <c r="I31" s="150"/>
      <c r="J31" s="150"/>
      <c r="K31" s="150"/>
      <c r="L31" s="55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hidden="1" s="2" customFormat="1" ht="25.44" customHeight="1">
      <c r="A32" s="31"/>
      <c r="B32" s="37"/>
      <c r="C32" s="31"/>
      <c r="D32" s="151" t="s">
        <v>38</v>
      </c>
      <c r="E32" s="31"/>
      <c r="F32" s="31"/>
      <c r="G32" s="31"/>
      <c r="H32" s="31"/>
      <c r="I32" s="31"/>
      <c r="J32" s="152">
        <f>ROUND(J121, 2)</f>
        <v>1078501</v>
      </c>
      <c r="K32" s="31"/>
      <c r="L32" s="55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hidden="1" s="2" customFormat="1" ht="6.96" customHeight="1">
      <c r="A33" s="31"/>
      <c r="B33" s="37"/>
      <c r="C33" s="31"/>
      <c r="D33" s="150"/>
      <c r="E33" s="150"/>
      <c r="F33" s="150"/>
      <c r="G33" s="150"/>
      <c r="H33" s="150"/>
      <c r="I33" s="150"/>
      <c r="J33" s="150"/>
      <c r="K33" s="150"/>
      <c r="L33" s="55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hidden="1" s="2" customFormat="1" ht="14.4" customHeight="1">
      <c r="A34" s="31"/>
      <c r="B34" s="37"/>
      <c r="C34" s="31"/>
      <c r="D34" s="31"/>
      <c r="E34" s="31"/>
      <c r="F34" s="153" t="s">
        <v>40</v>
      </c>
      <c r="G34" s="31"/>
      <c r="H34" s="31"/>
      <c r="I34" s="153" t="s">
        <v>39</v>
      </c>
      <c r="J34" s="153" t="s">
        <v>41</v>
      </c>
      <c r="K34" s="31"/>
      <c r="L34" s="55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hidden="1" s="2" customFormat="1" ht="14.4" customHeight="1">
      <c r="A35" s="31"/>
      <c r="B35" s="37"/>
      <c r="C35" s="31"/>
      <c r="D35" s="154" t="s">
        <v>42</v>
      </c>
      <c r="E35" s="142" t="s">
        <v>43</v>
      </c>
      <c r="F35" s="155">
        <f>ROUND((SUM(BE121:BE130)),  2)</f>
        <v>1078501</v>
      </c>
      <c r="G35" s="31"/>
      <c r="H35" s="31"/>
      <c r="I35" s="156">
        <v>0.20999999999999999</v>
      </c>
      <c r="J35" s="155">
        <f>ROUND(((SUM(BE121:BE130))*I35),  2)</f>
        <v>226485.20999999999</v>
      </c>
      <c r="K35" s="31"/>
      <c r="L35" s="55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hidden="1" s="2" customFormat="1" ht="14.4" customHeight="1">
      <c r="A36" s="31"/>
      <c r="B36" s="37"/>
      <c r="C36" s="31"/>
      <c r="D36" s="31"/>
      <c r="E36" s="142" t="s">
        <v>44</v>
      </c>
      <c r="F36" s="155">
        <f>ROUND((SUM(BF121:BF130)),  2)</f>
        <v>0</v>
      </c>
      <c r="G36" s="31"/>
      <c r="H36" s="31"/>
      <c r="I36" s="156">
        <v>0.14999999999999999</v>
      </c>
      <c r="J36" s="155">
        <f>ROUND(((SUM(BF121:BF130))*I36),  2)</f>
        <v>0</v>
      </c>
      <c r="K36" s="31"/>
      <c r="L36" s="55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hidden="1" s="2" customFormat="1" ht="14.4" customHeight="1">
      <c r="A37" s="31"/>
      <c r="B37" s="37"/>
      <c r="C37" s="31"/>
      <c r="D37" s="31"/>
      <c r="E37" s="142" t="s">
        <v>45</v>
      </c>
      <c r="F37" s="155">
        <f>ROUND((SUM(BG121:BG130)),  2)</f>
        <v>0</v>
      </c>
      <c r="G37" s="31"/>
      <c r="H37" s="31"/>
      <c r="I37" s="156">
        <v>0.20999999999999999</v>
      </c>
      <c r="J37" s="155">
        <f>0</f>
        <v>0</v>
      </c>
      <c r="K37" s="31"/>
      <c r="L37" s="55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hidden="1" s="2" customFormat="1" ht="14.4" customHeight="1">
      <c r="A38" s="31"/>
      <c r="B38" s="37"/>
      <c r="C38" s="31"/>
      <c r="D38" s="31"/>
      <c r="E38" s="142" t="s">
        <v>46</v>
      </c>
      <c r="F38" s="155">
        <f>ROUND((SUM(BH121:BH130)),  2)</f>
        <v>0</v>
      </c>
      <c r="G38" s="31"/>
      <c r="H38" s="31"/>
      <c r="I38" s="156">
        <v>0.14999999999999999</v>
      </c>
      <c r="J38" s="155">
        <f>0</f>
        <v>0</v>
      </c>
      <c r="K38" s="31"/>
      <c r="L38" s="55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hidden="1" s="2" customFormat="1" ht="14.4" customHeight="1">
      <c r="A39" s="31"/>
      <c r="B39" s="37"/>
      <c r="C39" s="31"/>
      <c r="D39" s="31"/>
      <c r="E39" s="142" t="s">
        <v>47</v>
      </c>
      <c r="F39" s="155">
        <f>ROUND((SUM(BI121:BI130)),  2)</f>
        <v>0</v>
      </c>
      <c r="G39" s="31"/>
      <c r="H39" s="31"/>
      <c r="I39" s="156">
        <v>0</v>
      </c>
      <c r="J39" s="155">
        <f>0</f>
        <v>0</v>
      </c>
      <c r="K39" s="31"/>
      <c r="L39" s="55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hidden="1" s="2" customFormat="1" ht="6.96" customHeight="1">
      <c r="A40" s="31"/>
      <c r="B40" s="37"/>
      <c r="C40" s="31"/>
      <c r="D40" s="31"/>
      <c r="E40" s="31"/>
      <c r="F40" s="31"/>
      <c r="G40" s="31"/>
      <c r="H40" s="31"/>
      <c r="I40" s="31"/>
      <c r="J40" s="31"/>
      <c r="K40" s="31"/>
      <c r="L40" s="55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hidden="1" s="2" customFormat="1" ht="25.44" customHeight="1">
      <c r="A41" s="31"/>
      <c r="B41" s="37"/>
      <c r="C41" s="157"/>
      <c r="D41" s="158" t="s">
        <v>48</v>
      </c>
      <c r="E41" s="159"/>
      <c r="F41" s="159"/>
      <c r="G41" s="160" t="s">
        <v>49</v>
      </c>
      <c r="H41" s="161" t="s">
        <v>50</v>
      </c>
      <c r="I41" s="159"/>
      <c r="J41" s="162">
        <f>SUM(J32:J39)</f>
        <v>1304986.21</v>
      </c>
      <c r="K41" s="163"/>
      <c r="L41" s="55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hidden="1" s="2" customFormat="1" ht="14.4" customHeight="1">
      <c r="A42" s="31"/>
      <c r="B42" s="37"/>
      <c r="C42" s="31"/>
      <c r="D42" s="31"/>
      <c r="E42" s="31"/>
      <c r="F42" s="31"/>
      <c r="G42" s="31"/>
      <c r="H42" s="31"/>
      <c r="I42" s="31"/>
      <c r="J42" s="31"/>
      <c r="K42" s="31"/>
      <c r="L42" s="55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55"/>
      <c r="D50" s="164" t="s">
        <v>51</v>
      </c>
      <c r="E50" s="165"/>
      <c r="F50" s="165"/>
      <c r="G50" s="164" t="s">
        <v>52</v>
      </c>
      <c r="H50" s="165"/>
      <c r="I50" s="165"/>
      <c r="J50" s="165"/>
      <c r="K50" s="165"/>
      <c r="L50" s="55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1"/>
      <c r="B61" s="37"/>
      <c r="C61" s="31"/>
      <c r="D61" s="166" t="s">
        <v>53</v>
      </c>
      <c r="E61" s="167"/>
      <c r="F61" s="168" t="s">
        <v>54</v>
      </c>
      <c r="G61" s="166" t="s">
        <v>53</v>
      </c>
      <c r="H61" s="167"/>
      <c r="I61" s="167"/>
      <c r="J61" s="169" t="s">
        <v>54</v>
      </c>
      <c r="K61" s="167"/>
      <c r="L61" s="55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1"/>
      <c r="B65" s="37"/>
      <c r="C65" s="31"/>
      <c r="D65" s="164" t="s">
        <v>55</v>
      </c>
      <c r="E65" s="170"/>
      <c r="F65" s="170"/>
      <c r="G65" s="164" t="s">
        <v>56</v>
      </c>
      <c r="H65" s="170"/>
      <c r="I65" s="170"/>
      <c r="J65" s="170"/>
      <c r="K65" s="170"/>
      <c r="L65" s="55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1"/>
      <c r="B76" s="37"/>
      <c r="C76" s="31"/>
      <c r="D76" s="166" t="s">
        <v>53</v>
      </c>
      <c r="E76" s="167"/>
      <c r="F76" s="168" t="s">
        <v>54</v>
      </c>
      <c r="G76" s="166" t="s">
        <v>53</v>
      </c>
      <c r="H76" s="167"/>
      <c r="I76" s="167"/>
      <c r="J76" s="169" t="s">
        <v>54</v>
      </c>
      <c r="K76" s="167"/>
      <c r="L76" s="55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hidden="1" s="2" customFormat="1" ht="14.4" customHeight="1">
      <c r="A77" s="31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55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78" hidden="1"/>
    <row r="79" hidden="1"/>
    <row r="80" hidden="1"/>
    <row r="81" s="2" customFormat="1" ht="6.96" customHeight="1">
      <c r="A81" s="31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55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="2" customFormat="1" ht="24.96" customHeight="1">
      <c r="A82" s="31"/>
      <c r="B82" s="32"/>
      <c r="C82" s="22" t="s">
        <v>166</v>
      </c>
      <c r="D82" s="33"/>
      <c r="E82" s="33"/>
      <c r="F82" s="33"/>
      <c r="G82" s="33"/>
      <c r="H82" s="33"/>
      <c r="I82" s="33"/>
      <c r="J82" s="33"/>
      <c r="K82" s="33"/>
      <c r="L82" s="55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="2" customFormat="1" ht="6.96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5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="2" customFormat="1" ht="12" customHeight="1">
      <c r="A84" s="31"/>
      <c r="B84" s="32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55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="2" customFormat="1" ht="16.5" customHeight="1">
      <c r="A85" s="31"/>
      <c r="B85" s="32"/>
      <c r="C85" s="33"/>
      <c r="D85" s="33"/>
      <c r="E85" s="175" t="str">
        <f>E7</f>
        <v>Nový objekt tělocvičny, základní školy Roztoky - Žalov</v>
      </c>
      <c r="F85" s="28"/>
      <c r="G85" s="28"/>
      <c r="H85" s="28"/>
      <c r="I85" s="33"/>
      <c r="J85" s="33"/>
      <c r="K85" s="33"/>
      <c r="L85" s="55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="1" customFormat="1" ht="12" customHeight="1">
      <c r="B86" s="20"/>
      <c r="C86" s="28" t="s">
        <v>164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1"/>
      <c r="B87" s="32"/>
      <c r="C87" s="33"/>
      <c r="D87" s="33"/>
      <c r="E87" s="175" t="s">
        <v>208</v>
      </c>
      <c r="F87" s="33"/>
      <c r="G87" s="33"/>
      <c r="H87" s="33"/>
      <c r="I87" s="33"/>
      <c r="J87" s="33"/>
      <c r="K87" s="33"/>
      <c r="L87" s="55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="2" customFormat="1" ht="12" customHeight="1">
      <c r="A88" s="31"/>
      <c r="B88" s="32"/>
      <c r="C88" s="28" t="s">
        <v>209</v>
      </c>
      <c r="D88" s="33"/>
      <c r="E88" s="33"/>
      <c r="F88" s="33"/>
      <c r="G88" s="33"/>
      <c r="H88" s="33"/>
      <c r="I88" s="33"/>
      <c r="J88" s="33"/>
      <c r="K88" s="33"/>
      <c r="L88" s="55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="2" customFormat="1" ht="16.5" customHeight="1">
      <c r="A89" s="31"/>
      <c r="B89" s="32"/>
      <c r="C89" s="33"/>
      <c r="D89" s="33"/>
      <c r="E89" s="68" t="str">
        <f>E11</f>
        <v>1-02 - Spodní stavba</v>
      </c>
      <c r="F89" s="33"/>
      <c r="G89" s="33"/>
      <c r="H89" s="33"/>
      <c r="I89" s="33"/>
      <c r="J89" s="33"/>
      <c r="K89" s="33"/>
      <c r="L89" s="55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="2" customFormat="1" ht="6.96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55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="2" customFormat="1" ht="12" customHeight="1">
      <c r="A91" s="31"/>
      <c r="B91" s="32"/>
      <c r="C91" s="28" t="s">
        <v>18</v>
      </c>
      <c r="D91" s="33"/>
      <c r="E91" s="33"/>
      <c r="F91" s="25" t="str">
        <f>F14</f>
        <v>parc.č. 2990/9, 2994/2, k.ú. Žalov</v>
      </c>
      <c r="G91" s="33"/>
      <c r="H91" s="33"/>
      <c r="I91" s="28" t="s">
        <v>20</v>
      </c>
      <c r="J91" s="71" t="str">
        <f>IF(J14="","",J14)</f>
        <v>26. 3. 2021</v>
      </c>
      <c r="K91" s="33"/>
      <c r="L91" s="55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="2" customFormat="1" ht="6.96" customHeight="1">
      <c r="A92" s="31"/>
      <c r="B92" s="32"/>
      <c r="C92" s="33"/>
      <c r="D92" s="33"/>
      <c r="E92" s="33"/>
      <c r="F92" s="33"/>
      <c r="G92" s="33"/>
      <c r="H92" s="33"/>
      <c r="I92" s="33"/>
      <c r="J92" s="33"/>
      <c r="K92" s="33"/>
      <c r="L92" s="55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="2" customFormat="1" ht="40.05" customHeight="1">
      <c r="A93" s="31"/>
      <c r="B93" s="32"/>
      <c r="C93" s="28" t="s">
        <v>22</v>
      </c>
      <c r="D93" s="33"/>
      <c r="E93" s="33"/>
      <c r="F93" s="25" t="str">
        <f>E17</f>
        <v>Město Roztoky, nám. 5 května 2, Roztoky</v>
      </c>
      <c r="G93" s="33"/>
      <c r="H93" s="33"/>
      <c r="I93" s="28" t="s">
        <v>29</v>
      </c>
      <c r="J93" s="29" t="str">
        <f>E23</f>
        <v>B.B.D. s.r.o., Rokycanova 30, 130 00, Praha 3</v>
      </c>
      <c r="K93" s="33"/>
      <c r="L93" s="55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="2" customFormat="1" ht="40.05" customHeight="1">
      <c r="A94" s="31"/>
      <c r="B94" s="32"/>
      <c r="C94" s="28" t="s">
        <v>27</v>
      </c>
      <c r="D94" s="33"/>
      <c r="E94" s="33"/>
      <c r="F94" s="25" t="str">
        <f>IF(E20="","",E20)</f>
        <v>bude vybrán</v>
      </c>
      <c r="G94" s="33"/>
      <c r="H94" s="33"/>
      <c r="I94" s="28" t="s">
        <v>33</v>
      </c>
      <c r="J94" s="29" t="str">
        <f>E26</f>
        <v>NASTA GROUP s.r.o., Za Sokolovnou 92, Zdiby</v>
      </c>
      <c r="K94" s="33"/>
      <c r="L94" s="55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="2" customFormat="1" ht="10.32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55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="2" customFormat="1" ht="29.28" customHeight="1">
      <c r="A96" s="31"/>
      <c r="B96" s="32"/>
      <c r="C96" s="176" t="s">
        <v>167</v>
      </c>
      <c r="D96" s="177"/>
      <c r="E96" s="177"/>
      <c r="F96" s="177"/>
      <c r="G96" s="177"/>
      <c r="H96" s="177"/>
      <c r="I96" s="177"/>
      <c r="J96" s="178" t="s">
        <v>168</v>
      </c>
      <c r="K96" s="177"/>
      <c r="L96" s="55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="2" customFormat="1" ht="10.32" customHeight="1">
      <c r="A97" s="31"/>
      <c r="B97" s="32"/>
      <c r="C97" s="33"/>
      <c r="D97" s="33"/>
      <c r="E97" s="33"/>
      <c r="F97" s="33"/>
      <c r="G97" s="33"/>
      <c r="H97" s="33"/>
      <c r="I97" s="33"/>
      <c r="J97" s="33"/>
      <c r="K97" s="33"/>
      <c r="L97" s="55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="2" customFormat="1" ht="22.8" customHeight="1">
      <c r="A98" s="31"/>
      <c r="B98" s="32"/>
      <c r="C98" s="179" t="s">
        <v>169</v>
      </c>
      <c r="D98" s="33"/>
      <c r="E98" s="33"/>
      <c r="F98" s="33"/>
      <c r="G98" s="33"/>
      <c r="H98" s="33"/>
      <c r="I98" s="33"/>
      <c r="J98" s="102">
        <f>J121</f>
        <v>1078501</v>
      </c>
      <c r="K98" s="33"/>
      <c r="L98" s="55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U98" s="16" t="s">
        <v>170</v>
      </c>
    </row>
    <row r="99" s="9" customFormat="1" ht="24.96" customHeight="1">
      <c r="A99" s="9"/>
      <c r="B99" s="180"/>
      <c r="C99" s="181"/>
      <c r="D99" s="182" t="s">
        <v>240</v>
      </c>
      <c r="E99" s="183"/>
      <c r="F99" s="183"/>
      <c r="G99" s="183"/>
      <c r="H99" s="183"/>
      <c r="I99" s="183"/>
      <c r="J99" s="184">
        <f>J122</f>
        <v>1078501</v>
      </c>
      <c r="K99" s="181"/>
      <c r="L99" s="18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1"/>
      <c r="B100" s="32"/>
      <c r="C100" s="33"/>
      <c r="D100" s="33"/>
      <c r="E100" s="33"/>
      <c r="F100" s="33"/>
      <c r="G100" s="33"/>
      <c r="H100" s="33"/>
      <c r="I100" s="33"/>
      <c r="J100" s="33"/>
      <c r="K100" s="33"/>
      <c r="L100" s="55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</row>
    <row r="101" s="2" customFormat="1" ht="6.96" customHeight="1">
      <c r="A101" s="31"/>
      <c r="B101" s="58"/>
      <c r="C101" s="59"/>
      <c r="D101" s="59"/>
      <c r="E101" s="59"/>
      <c r="F101" s="59"/>
      <c r="G101" s="59"/>
      <c r="H101" s="59"/>
      <c r="I101" s="59"/>
      <c r="J101" s="59"/>
      <c r="K101" s="59"/>
      <c r="L101" s="55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</row>
    <row r="105" s="2" customFormat="1" ht="6.96" customHeight="1">
      <c r="A105" s="31"/>
      <c r="B105" s="60"/>
      <c r="C105" s="61"/>
      <c r="D105" s="61"/>
      <c r="E105" s="61"/>
      <c r="F105" s="61"/>
      <c r="G105" s="61"/>
      <c r="H105" s="61"/>
      <c r="I105" s="61"/>
      <c r="J105" s="61"/>
      <c r="K105" s="61"/>
      <c r="L105" s="55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="2" customFormat="1" ht="24.96" customHeight="1">
      <c r="A106" s="31"/>
      <c r="B106" s="32"/>
      <c r="C106" s="22" t="s">
        <v>172</v>
      </c>
      <c r="D106" s="33"/>
      <c r="E106" s="33"/>
      <c r="F106" s="33"/>
      <c r="G106" s="33"/>
      <c r="H106" s="33"/>
      <c r="I106" s="33"/>
      <c r="J106" s="33"/>
      <c r="K106" s="33"/>
      <c r="L106" s="55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="2" customFormat="1" ht="6.96" customHeight="1">
      <c r="A107" s="31"/>
      <c r="B107" s="32"/>
      <c r="C107" s="33"/>
      <c r="D107" s="33"/>
      <c r="E107" s="33"/>
      <c r="F107" s="33"/>
      <c r="G107" s="33"/>
      <c r="H107" s="33"/>
      <c r="I107" s="33"/>
      <c r="J107" s="33"/>
      <c r="K107" s="33"/>
      <c r="L107" s="55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="2" customFormat="1" ht="12" customHeight="1">
      <c r="A108" s="31"/>
      <c r="B108" s="32"/>
      <c r="C108" s="28" t="s">
        <v>14</v>
      </c>
      <c r="D108" s="33"/>
      <c r="E108" s="33"/>
      <c r="F108" s="33"/>
      <c r="G108" s="33"/>
      <c r="H108" s="33"/>
      <c r="I108" s="33"/>
      <c r="J108" s="33"/>
      <c r="K108" s="33"/>
      <c r="L108" s="55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="2" customFormat="1" ht="16.5" customHeight="1">
      <c r="A109" s="31"/>
      <c r="B109" s="32"/>
      <c r="C109" s="33"/>
      <c r="D109" s="33"/>
      <c r="E109" s="175" t="str">
        <f>E7</f>
        <v>Nový objekt tělocvičny, základní školy Roztoky - Žalov</v>
      </c>
      <c r="F109" s="28"/>
      <c r="G109" s="28"/>
      <c r="H109" s="28"/>
      <c r="I109" s="33"/>
      <c r="J109" s="33"/>
      <c r="K109" s="33"/>
      <c r="L109" s="55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="1" customFormat="1" ht="12" customHeight="1">
      <c r="B110" s="20"/>
      <c r="C110" s="28" t="s">
        <v>164</v>
      </c>
      <c r="D110" s="21"/>
      <c r="E110" s="21"/>
      <c r="F110" s="21"/>
      <c r="G110" s="21"/>
      <c r="H110" s="21"/>
      <c r="I110" s="21"/>
      <c r="J110" s="21"/>
      <c r="K110" s="21"/>
      <c r="L110" s="19"/>
    </row>
    <row r="111" s="2" customFormat="1" ht="16.5" customHeight="1">
      <c r="A111" s="31"/>
      <c r="B111" s="32"/>
      <c r="C111" s="33"/>
      <c r="D111" s="33"/>
      <c r="E111" s="175" t="s">
        <v>208</v>
      </c>
      <c r="F111" s="33"/>
      <c r="G111" s="33"/>
      <c r="H111" s="33"/>
      <c r="I111" s="33"/>
      <c r="J111" s="33"/>
      <c r="K111" s="33"/>
      <c r="L111" s="55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="2" customFormat="1" ht="12" customHeight="1">
      <c r="A112" s="31"/>
      <c r="B112" s="32"/>
      <c r="C112" s="28" t="s">
        <v>209</v>
      </c>
      <c r="D112" s="33"/>
      <c r="E112" s="33"/>
      <c r="F112" s="33"/>
      <c r="G112" s="33"/>
      <c r="H112" s="33"/>
      <c r="I112" s="33"/>
      <c r="J112" s="33"/>
      <c r="K112" s="33"/>
      <c r="L112" s="55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="2" customFormat="1" ht="16.5" customHeight="1">
      <c r="A113" s="31"/>
      <c r="B113" s="32"/>
      <c r="C113" s="33"/>
      <c r="D113" s="33"/>
      <c r="E113" s="68" t="str">
        <f>E11</f>
        <v>1-02 - Spodní stavba</v>
      </c>
      <c r="F113" s="33"/>
      <c r="G113" s="33"/>
      <c r="H113" s="33"/>
      <c r="I113" s="33"/>
      <c r="J113" s="33"/>
      <c r="K113" s="33"/>
      <c r="L113" s="55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="2" customFormat="1" ht="6.96" customHeight="1">
      <c r="A114" s="31"/>
      <c r="B114" s="32"/>
      <c r="C114" s="33"/>
      <c r="D114" s="33"/>
      <c r="E114" s="33"/>
      <c r="F114" s="33"/>
      <c r="G114" s="33"/>
      <c r="H114" s="33"/>
      <c r="I114" s="33"/>
      <c r="J114" s="33"/>
      <c r="K114" s="33"/>
      <c r="L114" s="55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="2" customFormat="1" ht="12" customHeight="1">
      <c r="A115" s="31"/>
      <c r="B115" s="32"/>
      <c r="C115" s="28" t="s">
        <v>18</v>
      </c>
      <c r="D115" s="33"/>
      <c r="E115" s="33"/>
      <c r="F115" s="25" t="str">
        <f>F14</f>
        <v>parc.č. 2990/9, 2994/2, k.ú. Žalov</v>
      </c>
      <c r="G115" s="33"/>
      <c r="H115" s="33"/>
      <c r="I115" s="28" t="s">
        <v>20</v>
      </c>
      <c r="J115" s="71" t="str">
        <f>IF(J14="","",J14)</f>
        <v>26. 3. 2021</v>
      </c>
      <c r="K115" s="33"/>
      <c r="L115" s="55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="2" customFormat="1" ht="6.96" customHeight="1">
      <c r="A116" s="31"/>
      <c r="B116" s="32"/>
      <c r="C116" s="33"/>
      <c r="D116" s="33"/>
      <c r="E116" s="33"/>
      <c r="F116" s="33"/>
      <c r="G116" s="33"/>
      <c r="H116" s="33"/>
      <c r="I116" s="33"/>
      <c r="J116" s="33"/>
      <c r="K116" s="33"/>
      <c r="L116" s="55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="2" customFormat="1" ht="40.05" customHeight="1">
      <c r="A117" s="31"/>
      <c r="B117" s="32"/>
      <c r="C117" s="28" t="s">
        <v>22</v>
      </c>
      <c r="D117" s="33"/>
      <c r="E117" s="33"/>
      <c r="F117" s="25" t="str">
        <f>E17</f>
        <v>Město Roztoky, nám. 5 května 2, Roztoky</v>
      </c>
      <c r="G117" s="33"/>
      <c r="H117" s="33"/>
      <c r="I117" s="28" t="s">
        <v>29</v>
      </c>
      <c r="J117" s="29" t="str">
        <f>E23</f>
        <v>B.B.D. s.r.o., Rokycanova 30, 130 00, Praha 3</v>
      </c>
      <c r="K117" s="33"/>
      <c r="L117" s="55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="2" customFormat="1" ht="40.05" customHeight="1">
      <c r="A118" s="31"/>
      <c r="B118" s="32"/>
      <c r="C118" s="28" t="s">
        <v>27</v>
      </c>
      <c r="D118" s="33"/>
      <c r="E118" s="33"/>
      <c r="F118" s="25" t="str">
        <f>IF(E20="","",E20)</f>
        <v>bude vybrán</v>
      </c>
      <c r="G118" s="33"/>
      <c r="H118" s="33"/>
      <c r="I118" s="28" t="s">
        <v>33</v>
      </c>
      <c r="J118" s="29" t="str">
        <f>E26</f>
        <v>NASTA GROUP s.r.o., Za Sokolovnou 92, Zdiby</v>
      </c>
      <c r="K118" s="33"/>
      <c r="L118" s="55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="2" customFormat="1" ht="10.32" customHeight="1">
      <c r="A119" s="31"/>
      <c r="B119" s="32"/>
      <c r="C119" s="33"/>
      <c r="D119" s="33"/>
      <c r="E119" s="33"/>
      <c r="F119" s="33"/>
      <c r="G119" s="33"/>
      <c r="H119" s="33"/>
      <c r="I119" s="33"/>
      <c r="J119" s="33"/>
      <c r="K119" s="33"/>
      <c r="L119" s="55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="10" customFormat="1" ht="29.28" customHeight="1">
      <c r="A120" s="186"/>
      <c r="B120" s="187"/>
      <c r="C120" s="188" t="s">
        <v>173</v>
      </c>
      <c r="D120" s="189" t="s">
        <v>63</v>
      </c>
      <c r="E120" s="189" t="s">
        <v>59</v>
      </c>
      <c r="F120" s="189" t="s">
        <v>60</v>
      </c>
      <c r="G120" s="189" t="s">
        <v>174</v>
      </c>
      <c r="H120" s="189" t="s">
        <v>175</v>
      </c>
      <c r="I120" s="189" t="s">
        <v>176</v>
      </c>
      <c r="J120" s="190" t="s">
        <v>168</v>
      </c>
      <c r="K120" s="191" t="s">
        <v>177</v>
      </c>
      <c r="L120" s="192"/>
      <c r="M120" s="92" t="s">
        <v>1</v>
      </c>
      <c r="N120" s="93" t="s">
        <v>42</v>
      </c>
      <c r="O120" s="93" t="s">
        <v>178</v>
      </c>
      <c r="P120" s="93" t="s">
        <v>179</v>
      </c>
      <c r="Q120" s="93" t="s">
        <v>180</v>
      </c>
      <c r="R120" s="93" t="s">
        <v>181</v>
      </c>
      <c r="S120" s="93" t="s">
        <v>182</v>
      </c>
      <c r="T120" s="94" t="s">
        <v>183</v>
      </c>
      <c r="U120" s="186"/>
      <c r="V120" s="186"/>
      <c r="W120" s="186"/>
      <c r="X120" s="186"/>
      <c r="Y120" s="186"/>
      <c r="Z120" s="186"/>
      <c r="AA120" s="186"/>
      <c r="AB120" s="186"/>
      <c r="AC120" s="186"/>
      <c r="AD120" s="186"/>
      <c r="AE120" s="186"/>
    </row>
    <row r="121" s="2" customFormat="1" ht="22.8" customHeight="1">
      <c r="A121" s="31"/>
      <c r="B121" s="32"/>
      <c r="C121" s="99" t="s">
        <v>184</v>
      </c>
      <c r="D121" s="33"/>
      <c r="E121" s="33"/>
      <c r="F121" s="33"/>
      <c r="G121" s="33"/>
      <c r="H121" s="33"/>
      <c r="I121" s="33"/>
      <c r="J121" s="193">
        <f>BK121</f>
        <v>1078501</v>
      </c>
      <c r="K121" s="33"/>
      <c r="L121" s="37"/>
      <c r="M121" s="95"/>
      <c r="N121" s="194"/>
      <c r="O121" s="96"/>
      <c r="P121" s="195">
        <f>P122</f>
        <v>0</v>
      </c>
      <c r="Q121" s="96"/>
      <c r="R121" s="195">
        <f>R122</f>
        <v>0</v>
      </c>
      <c r="S121" s="96"/>
      <c r="T121" s="196">
        <f>T122</f>
        <v>0</v>
      </c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T121" s="16" t="s">
        <v>77</v>
      </c>
      <c r="AU121" s="16" t="s">
        <v>170</v>
      </c>
      <c r="BK121" s="197">
        <f>BK122</f>
        <v>1078501</v>
      </c>
    </row>
    <row r="122" s="11" customFormat="1" ht="25.92" customHeight="1">
      <c r="A122" s="11"/>
      <c r="B122" s="198"/>
      <c r="C122" s="199"/>
      <c r="D122" s="200" t="s">
        <v>77</v>
      </c>
      <c r="E122" s="201" t="s">
        <v>241</v>
      </c>
      <c r="F122" s="201" t="s">
        <v>242</v>
      </c>
      <c r="G122" s="199"/>
      <c r="H122" s="199"/>
      <c r="I122" s="199"/>
      <c r="J122" s="202">
        <f>BK122</f>
        <v>1078501</v>
      </c>
      <c r="K122" s="199"/>
      <c r="L122" s="203"/>
      <c r="M122" s="204"/>
      <c r="N122" s="205"/>
      <c r="O122" s="205"/>
      <c r="P122" s="206">
        <f>SUM(P123:P130)</f>
        <v>0</v>
      </c>
      <c r="Q122" s="205"/>
      <c r="R122" s="206">
        <f>SUM(R123:R130)</f>
        <v>0</v>
      </c>
      <c r="S122" s="205"/>
      <c r="T122" s="207">
        <f>SUM(T123:T130)</f>
        <v>0</v>
      </c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R122" s="208" t="s">
        <v>86</v>
      </c>
      <c r="AT122" s="209" t="s">
        <v>77</v>
      </c>
      <c r="AU122" s="209" t="s">
        <v>78</v>
      </c>
      <c r="AY122" s="208" t="s">
        <v>187</v>
      </c>
      <c r="BK122" s="210">
        <f>SUM(BK123:BK130)</f>
        <v>1078501</v>
      </c>
    </row>
    <row r="123" s="2" customFormat="1" ht="16.5" customHeight="1">
      <c r="A123" s="31"/>
      <c r="B123" s="32"/>
      <c r="C123" s="211" t="s">
        <v>86</v>
      </c>
      <c r="D123" s="211" t="s">
        <v>188</v>
      </c>
      <c r="E123" s="212" t="s">
        <v>243</v>
      </c>
      <c r="F123" s="213" t="s">
        <v>244</v>
      </c>
      <c r="G123" s="214" t="s">
        <v>220</v>
      </c>
      <c r="H123" s="215">
        <v>84</v>
      </c>
      <c r="I123" s="216">
        <v>3500</v>
      </c>
      <c r="J123" s="216">
        <f>ROUND(I123*H123,2)</f>
        <v>294000</v>
      </c>
      <c r="K123" s="217"/>
      <c r="L123" s="37"/>
      <c r="M123" s="218" t="s">
        <v>1</v>
      </c>
      <c r="N123" s="219" t="s">
        <v>43</v>
      </c>
      <c r="O123" s="220">
        <v>0</v>
      </c>
      <c r="P123" s="220">
        <f>O123*H123</f>
        <v>0</v>
      </c>
      <c r="Q123" s="220">
        <v>0</v>
      </c>
      <c r="R123" s="220">
        <f>Q123*H123</f>
        <v>0</v>
      </c>
      <c r="S123" s="220">
        <v>0</v>
      </c>
      <c r="T123" s="221">
        <f>S123*H123</f>
        <v>0</v>
      </c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R123" s="222" t="s">
        <v>204</v>
      </c>
      <c r="AT123" s="222" t="s">
        <v>188</v>
      </c>
      <c r="AU123" s="222" t="s">
        <v>86</v>
      </c>
      <c r="AY123" s="16" t="s">
        <v>187</v>
      </c>
      <c r="BE123" s="223">
        <f>IF(N123="základní",J123,0)</f>
        <v>294000</v>
      </c>
      <c r="BF123" s="223">
        <f>IF(N123="snížená",J123,0)</f>
        <v>0</v>
      </c>
      <c r="BG123" s="223">
        <f>IF(N123="zákl. přenesená",J123,0)</f>
        <v>0</v>
      </c>
      <c r="BH123" s="223">
        <f>IF(N123="sníž. přenesená",J123,0)</f>
        <v>0</v>
      </c>
      <c r="BI123" s="223">
        <f>IF(N123="nulová",J123,0)</f>
        <v>0</v>
      </c>
      <c r="BJ123" s="16" t="s">
        <v>86</v>
      </c>
      <c r="BK123" s="223">
        <f>ROUND(I123*H123,2)</f>
        <v>294000</v>
      </c>
      <c r="BL123" s="16" t="s">
        <v>204</v>
      </c>
      <c r="BM123" s="222" t="s">
        <v>245</v>
      </c>
    </row>
    <row r="124" s="12" customFormat="1">
      <c r="A124" s="12"/>
      <c r="B124" s="232"/>
      <c r="C124" s="233"/>
      <c r="D124" s="224" t="s">
        <v>226</v>
      </c>
      <c r="E124" s="241" t="s">
        <v>1</v>
      </c>
      <c r="F124" s="234" t="s">
        <v>246</v>
      </c>
      <c r="G124" s="233"/>
      <c r="H124" s="235">
        <v>84</v>
      </c>
      <c r="I124" s="233"/>
      <c r="J124" s="233"/>
      <c r="K124" s="233"/>
      <c r="L124" s="236"/>
      <c r="M124" s="237"/>
      <c r="N124" s="238"/>
      <c r="O124" s="238"/>
      <c r="P124" s="238"/>
      <c r="Q124" s="238"/>
      <c r="R124" s="238"/>
      <c r="S124" s="238"/>
      <c r="T124" s="239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T124" s="240" t="s">
        <v>226</v>
      </c>
      <c r="AU124" s="240" t="s">
        <v>86</v>
      </c>
      <c r="AV124" s="12" t="s">
        <v>88</v>
      </c>
      <c r="AW124" s="12" t="s">
        <v>32</v>
      </c>
      <c r="AX124" s="12" t="s">
        <v>86</v>
      </c>
      <c r="AY124" s="240" t="s">
        <v>187</v>
      </c>
    </row>
    <row r="125" s="2" customFormat="1" ht="21.75" customHeight="1">
      <c r="A125" s="31"/>
      <c r="B125" s="32"/>
      <c r="C125" s="211" t="s">
        <v>88</v>
      </c>
      <c r="D125" s="211" t="s">
        <v>188</v>
      </c>
      <c r="E125" s="212" t="s">
        <v>247</v>
      </c>
      <c r="F125" s="213" t="s">
        <v>248</v>
      </c>
      <c r="G125" s="214" t="s">
        <v>216</v>
      </c>
      <c r="H125" s="215">
        <v>840</v>
      </c>
      <c r="I125" s="216">
        <v>580</v>
      </c>
      <c r="J125" s="216">
        <f>ROUND(I125*H125,2)</f>
        <v>487200</v>
      </c>
      <c r="K125" s="217"/>
      <c r="L125" s="37"/>
      <c r="M125" s="218" t="s">
        <v>1</v>
      </c>
      <c r="N125" s="219" t="s">
        <v>43</v>
      </c>
      <c r="O125" s="220">
        <v>0</v>
      </c>
      <c r="P125" s="220">
        <f>O125*H125</f>
        <v>0</v>
      </c>
      <c r="Q125" s="220">
        <v>0</v>
      </c>
      <c r="R125" s="220">
        <f>Q125*H125</f>
        <v>0</v>
      </c>
      <c r="S125" s="220">
        <v>0</v>
      </c>
      <c r="T125" s="221">
        <f>S125*H125</f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222" t="s">
        <v>204</v>
      </c>
      <c r="AT125" s="222" t="s">
        <v>188</v>
      </c>
      <c r="AU125" s="222" t="s">
        <v>86</v>
      </c>
      <c r="AY125" s="16" t="s">
        <v>187</v>
      </c>
      <c r="BE125" s="223">
        <f>IF(N125="základní",J125,0)</f>
        <v>487200</v>
      </c>
      <c r="BF125" s="223">
        <f>IF(N125="snížená",J125,0)</f>
        <v>0</v>
      </c>
      <c r="BG125" s="223">
        <f>IF(N125="zákl. přenesená",J125,0)</f>
        <v>0</v>
      </c>
      <c r="BH125" s="223">
        <f>IF(N125="sníž. přenesená",J125,0)</f>
        <v>0</v>
      </c>
      <c r="BI125" s="223">
        <f>IF(N125="nulová",J125,0)</f>
        <v>0</v>
      </c>
      <c r="BJ125" s="16" t="s">
        <v>86</v>
      </c>
      <c r="BK125" s="223">
        <f>ROUND(I125*H125,2)</f>
        <v>487200</v>
      </c>
      <c r="BL125" s="16" t="s">
        <v>204</v>
      </c>
      <c r="BM125" s="222" t="s">
        <v>249</v>
      </c>
    </row>
    <row r="126" s="2" customFormat="1" ht="21.75" customHeight="1">
      <c r="A126" s="31"/>
      <c r="B126" s="32"/>
      <c r="C126" s="211" t="s">
        <v>199</v>
      </c>
      <c r="D126" s="211" t="s">
        <v>188</v>
      </c>
      <c r="E126" s="212" t="s">
        <v>250</v>
      </c>
      <c r="F126" s="213" t="s">
        <v>251</v>
      </c>
      <c r="G126" s="214" t="s">
        <v>216</v>
      </c>
      <c r="H126" s="215">
        <v>210</v>
      </c>
      <c r="I126" s="216">
        <v>680</v>
      </c>
      <c r="J126" s="216">
        <f>ROUND(I126*H126,2)</f>
        <v>142800</v>
      </c>
      <c r="K126" s="217"/>
      <c r="L126" s="37"/>
      <c r="M126" s="218" t="s">
        <v>1</v>
      </c>
      <c r="N126" s="219" t="s">
        <v>43</v>
      </c>
      <c r="O126" s="220">
        <v>0</v>
      </c>
      <c r="P126" s="220">
        <f>O126*H126</f>
        <v>0</v>
      </c>
      <c r="Q126" s="220">
        <v>0</v>
      </c>
      <c r="R126" s="220">
        <f>Q126*H126</f>
        <v>0</v>
      </c>
      <c r="S126" s="220">
        <v>0</v>
      </c>
      <c r="T126" s="221">
        <f>S126*H126</f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222" t="s">
        <v>204</v>
      </c>
      <c r="AT126" s="222" t="s">
        <v>188</v>
      </c>
      <c r="AU126" s="222" t="s">
        <v>86</v>
      </c>
      <c r="AY126" s="16" t="s">
        <v>187</v>
      </c>
      <c r="BE126" s="223">
        <f>IF(N126="základní",J126,0)</f>
        <v>142800</v>
      </c>
      <c r="BF126" s="223">
        <f>IF(N126="snížená",J126,0)</f>
        <v>0</v>
      </c>
      <c r="BG126" s="223">
        <f>IF(N126="zákl. přenesená",J126,0)</f>
        <v>0</v>
      </c>
      <c r="BH126" s="223">
        <f>IF(N126="sníž. přenesená",J126,0)</f>
        <v>0</v>
      </c>
      <c r="BI126" s="223">
        <f>IF(N126="nulová",J126,0)</f>
        <v>0</v>
      </c>
      <c r="BJ126" s="16" t="s">
        <v>86</v>
      </c>
      <c r="BK126" s="223">
        <f>ROUND(I126*H126,2)</f>
        <v>142800</v>
      </c>
      <c r="BL126" s="16" t="s">
        <v>204</v>
      </c>
      <c r="BM126" s="222" t="s">
        <v>252</v>
      </c>
    </row>
    <row r="127" s="2" customFormat="1" ht="16.5" customHeight="1">
      <c r="A127" s="31"/>
      <c r="B127" s="32"/>
      <c r="C127" s="211" t="s">
        <v>204</v>
      </c>
      <c r="D127" s="211" t="s">
        <v>188</v>
      </c>
      <c r="E127" s="212" t="s">
        <v>253</v>
      </c>
      <c r="F127" s="213" t="s">
        <v>254</v>
      </c>
      <c r="G127" s="214" t="s">
        <v>216</v>
      </c>
      <c r="H127" s="215">
        <v>21.5</v>
      </c>
      <c r="I127" s="216">
        <v>830</v>
      </c>
      <c r="J127" s="216">
        <f>ROUND(I127*H127,2)</f>
        <v>17845</v>
      </c>
      <c r="K127" s="217"/>
      <c r="L127" s="37"/>
      <c r="M127" s="218" t="s">
        <v>1</v>
      </c>
      <c r="N127" s="219" t="s">
        <v>43</v>
      </c>
      <c r="O127" s="220">
        <v>0</v>
      </c>
      <c r="P127" s="220">
        <f>O127*H127</f>
        <v>0</v>
      </c>
      <c r="Q127" s="220">
        <v>0</v>
      </c>
      <c r="R127" s="220">
        <f>Q127*H127</f>
        <v>0</v>
      </c>
      <c r="S127" s="220">
        <v>0</v>
      </c>
      <c r="T127" s="221">
        <f>S127*H127</f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222" t="s">
        <v>204</v>
      </c>
      <c r="AT127" s="222" t="s">
        <v>188</v>
      </c>
      <c r="AU127" s="222" t="s">
        <v>86</v>
      </c>
      <c r="AY127" s="16" t="s">
        <v>187</v>
      </c>
      <c r="BE127" s="223">
        <f>IF(N127="základní",J127,0)</f>
        <v>17845</v>
      </c>
      <c r="BF127" s="223">
        <f>IF(N127="snížená",J127,0)</f>
        <v>0</v>
      </c>
      <c r="BG127" s="223">
        <f>IF(N127="zákl. přenesená",J127,0)</f>
        <v>0</v>
      </c>
      <c r="BH127" s="223">
        <f>IF(N127="sníž. přenesená",J127,0)</f>
        <v>0</v>
      </c>
      <c r="BI127" s="223">
        <f>IF(N127="nulová",J127,0)</f>
        <v>0</v>
      </c>
      <c r="BJ127" s="16" t="s">
        <v>86</v>
      </c>
      <c r="BK127" s="223">
        <f>ROUND(I127*H127,2)</f>
        <v>17845</v>
      </c>
      <c r="BL127" s="16" t="s">
        <v>204</v>
      </c>
      <c r="BM127" s="222" t="s">
        <v>255</v>
      </c>
    </row>
    <row r="128" s="2" customFormat="1" ht="16.5" customHeight="1">
      <c r="A128" s="31"/>
      <c r="B128" s="32"/>
      <c r="C128" s="211" t="s">
        <v>186</v>
      </c>
      <c r="D128" s="211" t="s">
        <v>188</v>
      </c>
      <c r="E128" s="212" t="s">
        <v>256</v>
      </c>
      <c r="F128" s="213" t="s">
        <v>257</v>
      </c>
      <c r="G128" s="214" t="s">
        <v>216</v>
      </c>
      <c r="H128" s="215">
        <v>114.90000000000001</v>
      </c>
      <c r="I128" s="216">
        <v>640</v>
      </c>
      <c r="J128" s="216">
        <f>ROUND(I128*H128,2)</f>
        <v>73536</v>
      </c>
      <c r="K128" s="217"/>
      <c r="L128" s="37"/>
      <c r="M128" s="218" t="s">
        <v>1</v>
      </c>
      <c r="N128" s="219" t="s">
        <v>43</v>
      </c>
      <c r="O128" s="220">
        <v>0</v>
      </c>
      <c r="P128" s="220">
        <f>O128*H128</f>
        <v>0</v>
      </c>
      <c r="Q128" s="220">
        <v>0</v>
      </c>
      <c r="R128" s="220">
        <f>Q128*H128</f>
        <v>0</v>
      </c>
      <c r="S128" s="220">
        <v>0</v>
      </c>
      <c r="T128" s="221">
        <f>S128*H128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222" t="s">
        <v>204</v>
      </c>
      <c r="AT128" s="222" t="s">
        <v>188</v>
      </c>
      <c r="AU128" s="222" t="s">
        <v>86</v>
      </c>
      <c r="AY128" s="16" t="s">
        <v>187</v>
      </c>
      <c r="BE128" s="223">
        <f>IF(N128="základní",J128,0)</f>
        <v>73536</v>
      </c>
      <c r="BF128" s="223">
        <f>IF(N128="snížená",J128,0)</f>
        <v>0</v>
      </c>
      <c r="BG128" s="223">
        <f>IF(N128="zákl. přenesená",J128,0)</f>
        <v>0</v>
      </c>
      <c r="BH128" s="223">
        <f>IF(N128="sníž. přenesená",J128,0)</f>
        <v>0</v>
      </c>
      <c r="BI128" s="223">
        <f>IF(N128="nulová",J128,0)</f>
        <v>0</v>
      </c>
      <c r="BJ128" s="16" t="s">
        <v>86</v>
      </c>
      <c r="BK128" s="223">
        <f>ROUND(I128*H128,2)</f>
        <v>73536</v>
      </c>
      <c r="BL128" s="16" t="s">
        <v>204</v>
      </c>
      <c r="BM128" s="222" t="s">
        <v>258</v>
      </c>
    </row>
    <row r="129" s="2" customFormat="1" ht="16.5" customHeight="1">
      <c r="A129" s="31"/>
      <c r="B129" s="32"/>
      <c r="C129" s="211" t="s">
        <v>234</v>
      </c>
      <c r="D129" s="211" t="s">
        <v>188</v>
      </c>
      <c r="E129" s="212" t="s">
        <v>259</v>
      </c>
      <c r="F129" s="213" t="s">
        <v>260</v>
      </c>
      <c r="G129" s="214" t="s">
        <v>216</v>
      </c>
      <c r="H129" s="215">
        <v>50.700000000000003</v>
      </c>
      <c r="I129" s="216">
        <v>470</v>
      </c>
      <c r="J129" s="216">
        <f>ROUND(I129*H129,2)</f>
        <v>23829</v>
      </c>
      <c r="K129" s="217"/>
      <c r="L129" s="37"/>
      <c r="M129" s="218" t="s">
        <v>1</v>
      </c>
      <c r="N129" s="219" t="s">
        <v>43</v>
      </c>
      <c r="O129" s="220">
        <v>0</v>
      </c>
      <c r="P129" s="220">
        <f>O129*H129</f>
        <v>0</v>
      </c>
      <c r="Q129" s="220">
        <v>0</v>
      </c>
      <c r="R129" s="220">
        <f>Q129*H129</f>
        <v>0</v>
      </c>
      <c r="S129" s="220">
        <v>0</v>
      </c>
      <c r="T129" s="221">
        <f>S129*H129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222" t="s">
        <v>204</v>
      </c>
      <c r="AT129" s="222" t="s">
        <v>188</v>
      </c>
      <c r="AU129" s="222" t="s">
        <v>86</v>
      </c>
      <c r="AY129" s="16" t="s">
        <v>187</v>
      </c>
      <c r="BE129" s="223">
        <f>IF(N129="základní",J129,0)</f>
        <v>23829</v>
      </c>
      <c r="BF129" s="223">
        <f>IF(N129="snížená",J129,0)</f>
        <v>0</v>
      </c>
      <c r="BG129" s="223">
        <f>IF(N129="zákl. přenesená",J129,0)</f>
        <v>0</v>
      </c>
      <c r="BH129" s="223">
        <f>IF(N129="sníž. přenesená",J129,0)</f>
        <v>0</v>
      </c>
      <c r="BI129" s="223">
        <f>IF(N129="nulová",J129,0)</f>
        <v>0</v>
      </c>
      <c r="BJ129" s="16" t="s">
        <v>86</v>
      </c>
      <c r="BK129" s="223">
        <f>ROUND(I129*H129,2)</f>
        <v>23829</v>
      </c>
      <c r="BL129" s="16" t="s">
        <v>204</v>
      </c>
      <c r="BM129" s="222" t="s">
        <v>261</v>
      </c>
    </row>
    <row r="130" s="2" customFormat="1" ht="16.5" customHeight="1">
      <c r="A130" s="31"/>
      <c r="B130" s="32"/>
      <c r="C130" s="211" t="s">
        <v>262</v>
      </c>
      <c r="D130" s="211" t="s">
        <v>188</v>
      </c>
      <c r="E130" s="212" t="s">
        <v>263</v>
      </c>
      <c r="F130" s="213" t="s">
        <v>264</v>
      </c>
      <c r="G130" s="214" t="s">
        <v>216</v>
      </c>
      <c r="H130" s="215">
        <v>187.09999999999999</v>
      </c>
      <c r="I130" s="216">
        <v>210</v>
      </c>
      <c r="J130" s="216">
        <f>ROUND(I130*H130,2)</f>
        <v>39291</v>
      </c>
      <c r="K130" s="217"/>
      <c r="L130" s="37"/>
      <c r="M130" s="228" t="s">
        <v>1</v>
      </c>
      <c r="N130" s="229" t="s">
        <v>43</v>
      </c>
      <c r="O130" s="230">
        <v>0</v>
      </c>
      <c r="P130" s="230">
        <f>O130*H130</f>
        <v>0</v>
      </c>
      <c r="Q130" s="230">
        <v>0</v>
      </c>
      <c r="R130" s="230">
        <f>Q130*H130</f>
        <v>0</v>
      </c>
      <c r="S130" s="230">
        <v>0</v>
      </c>
      <c r="T130" s="231">
        <f>S130*H130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222" t="s">
        <v>204</v>
      </c>
      <c r="AT130" s="222" t="s">
        <v>188</v>
      </c>
      <c r="AU130" s="222" t="s">
        <v>86</v>
      </c>
      <c r="AY130" s="16" t="s">
        <v>187</v>
      </c>
      <c r="BE130" s="223">
        <f>IF(N130="základní",J130,0)</f>
        <v>39291</v>
      </c>
      <c r="BF130" s="223">
        <f>IF(N130="snížená",J130,0)</f>
        <v>0</v>
      </c>
      <c r="BG130" s="223">
        <f>IF(N130="zákl. přenesená",J130,0)</f>
        <v>0</v>
      </c>
      <c r="BH130" s="223">
        <f>IF(N130="sníž. přenesená",J130,0)</f>
        <v>0</v>
      </c>
      <c r="BI130" s="223">
        <f>IF(N130="nulová",J130,0)</f>
        <v>0</v>
      </c>
      <c r="BJ130" s="16" t="s">
        <v>86</v>
      </c>
      <c r="BK130" s="223">
        <f>ROUND(I130*H130,2)</f>
        <v>39291</v>
      </c>
      <c r="BL130" s="16" t="s">
        <v>204</v>
      </c>
      <c r="BM130" s="222" t="s">
        <v>265</v>
      </c>
    </row>
    <row r="131" s="2" customFormat="1" ht="6.96" customHeight="1">
      <c r="A131" s="31"/>
      <c r="B131" s="58"/>
      <c r="C131" s="59"/>
      <c r="D131" s="59"/>
      <c r="E131" s="59"/>
      <c r="F131" s="59"/>
      <c r="G131" s="59"/>
      <c r="H131" s="59"/>
      <c r="I131" s="59"/>
      <c r="J131" s="59"/>
      <c r="K131" s="59"/>
      <c r="L131" s="37"/>
      <c r="M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</sheetData>
  <sheetProtection sheet="1" autoFilter="0" formatColumns="0" formatRows="0" objects="1" scenarios="1" spinCount="100000" saltValue="uZ/3AhAGr9msJlvXc+5bhCBW1wT8HtkOXTdu7lDDOS+RypVJLA2aELaWepING4uQ257S8sdbl+L4VZiwJGp/sg==" hashValue="4zfRtNEnbzhZPbpyxWGB72Toz9FI9B4z6BOWsWFukCMe15kOU/yXgxtsBoO85tmWaZvplYhAYUnc4mcawWYlOQ==" algorithmName="SHA-512" password="CC35"/>
  <autoFilter ref="C120:K130"/>
  <mergeCells count="11">
    <mergeCell ref="E7:H7"/>
    <mergeCell ref="E9:H9"/>
    <mergeCell ref="E11:H11"/>
    <mergeCell ref="E29:H29"/>
    <mergeCell ref="E85:H85"/>
    <mergeCell ref="E87:H87"/>
    <mergeCell ref="E89:H89"/>
    <mergeCell ref="E109:H109"/>
    <mergeCell ref="E111:H111"/>
    <mergeCell ref="E113:H11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21"/>
    </row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102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19"/>
      <c r="AT3" s="16" t="s">
        <v>88</v>
      </c>
    </row>
    <row r="4" hidden="1" s="1" customFormat="1" ht="24.96" customHeight="1">
      <c r="B4" s="19"/>
      <c r="D4" s="140" t="s">
        <v>163</v>
      </c>
      <c r="L4" s="19"/>
      <c r="M4" s="141" t="s">
        <v>10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42" t="s">
        <v>14</v>
      </c>
      <c r="L6" s="19"/>
    </row>
    <row r="7" hidden="1" s="1" customFormat="1" ht="16.5" customHeight="1">
      <c r="B7" s="19"/>
      <c r="E7" s="143" t="str">
        <f>'Rekapitulace stavby'!K6</f>
        <v>Nový objekt tělocvičny, základní školy Roztoky - Žalov</v>
      </c>
      <c r="F7" s="142"/>
      <c r="G7" s="142"/>
      <c r="H7" s="142"/>
      <c r="L7" s="19"/>
    </row>
    <row r="8" hidden="1" s="1" customFormat="1" ht="12" customHeight="1">
      <c r="B8" s="19"/>
      <c r="D8" s="142" t="s">
        <v>164</v>
      </c>
      <c r="L8" s="19"/>
    </row>
    <row r="9" hidden="1" s="2" customFormat="1" ht="16.5" customHeight="1">
      <c r="A9" s="31"/>
      <c r="B9" s="37"/>
      <c r="C9" s="31"/>
      <c r="D9" s="31"/>
      <c r="E9" s="143" t="s">
        <v>208</v>
      </c>
      <c r="F9" s="31"/>
      <c r="G9" s="31"/>
      <c r="H9" s="31"/>
      <c r="I9" s="31"/>
      <c r="J9" s="31"/>
      <c r="K9" s="31"/>
      <c r="L9" s="55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hidden="1" s="2" customFormat="1" ht="12" customHeight="1">
      <c r="A10" s="31"/>
      <c r="B10" s="37"/>
      <c r="C10" s="31"/>
      <c r="D10" s="142" t="s">
        <v>209</v>
      </c>
      <c r="E10" s="31"/>
      <c r="F10" s="31"/>
      <c r="G10" s="31"/>
      <c r="H10" s="31"/>
      <c r="I10" s="31"/>
      <c r="J10" s="31"/>
      <c r="K10" s="31"/>
      <c r="L10" s="55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hidden="1" s="2" customFormat="1" ht="16.5" customHeight="1">
      <c r="A11" s="31"/>
      <c r="B11" s="37"/>
      <c r="C11" s="31"/>
      <c r="D11" s="31"/>
      <c r="E11" s="144" t="s">
        <v>266</v>
      </c>
      <c r="F11" s="31"/>
      <c r="G11" s="31"/>
      <c r="H11" s="31"/>
      <c r="I11" s="31"/>
      <c r="J11" s="31"/>
      <c r="K11" s="31"/>
      <c r="L11" s="55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hidden="1" s="2" customFormat="1">
      <c r="A12" s="31"/>
      <c r="B12" s="37"/>
      <c r="C12" s="31"/>
      <c r="D12" s="31"/>
      <c r="E12" s="31"/>
      <c r="F12" s="31"/>
      <c r="G12" s="31"/>
      <c r="H12" s="31"/>
      <c r="I12" s="31"/>
      <c r="J12" s="31"/>
      <c r="K12" s="31"/>
      <c r="L12" s="55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hidden="1" s="2" customFormat="1" ht="12" customHeight="1">
      <c r="A13" s="31"/>
      <c r="B13" s="37"/>
      <c r="C13" s="31"/>
      <c r="D13" s="142" t="s">
        <v>16</v>
      </c>
      <c r="E13" s="31"/>
      <c r="F13" s="133" t="s">
        <v>1</v>
      </c>
      <c r="G13" s="31"/>
      <c r="H13" s="31"/>
      <c r="I13" s="142" t="s">
        <v>17</v>
      </c>
      <c r="J13" s="133" t="s">
        <v>1</v>
      </c>
      <c r="K13" s="31"/>
      <c r="L13" s="55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hidden="1" s="2" customFormat="1" ht="12" customHeight="1">
      <c r="A14" s="31"/>
      <c r="B14" s="37"/>
      <c r="C14" s="31"/>
      <c r="D14" s="142" t="s">
        <v>18</v>
      </c>
      <c r="E14" s="31"/>
      <c r="F14" s="133" t="s">
        <v>19</v>
      </c>
      <c r="G14" s="31"/>
      <c r="H14" s="31"/>
      <c r="I14" s="142" t="s">
        <v>20</v>
      </c>
      <c r="J14" s="145" t="str">
        <f>'Rekapitulace stavby'!AN8</f>
        <v>26. 3. 2021</v>
      </c>
      <c r="K14" s="31"/>
      <c r="L14" s="55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hidden="1" s="2" customFormat="1" ht="10.8" customHeight="1">
      <c r="A15" s="31"/>
      <c r="B15" s="37"/>
      <c r="C15" s="31"/>
      <c r="D15" s="31"/>
      <c r="E15" s="31"/>
      <c r="F15" s="31"/>
      <c r="G15" s="31"/>
      <c r="H15" s="31"/>
      <c r="I15" s="31"/>
      <c r="J15" s="31"/>
      <c r="K15" s="31"/>
      <c r="L15" s="55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hidden="1" s="2" customFormat="1" ht="12" customHeight="1">
      <c r="A16" s="31"/>
      <c r="B16" s="37"/>
      <c r="C16" s="31"/>
      <c r="D16" s="142" t="s">
        <v>22</v>
      </c>
      <c r="E16" s="31"/>
      <c r="F16" s="31"/>
      <c r="G16" s="31"/>
      <c r="H16" s="31"/>
      <c r="I16" s="142" t="s">
        <v>23</v>
      </c>
      <c r="J16" s="133" t="s">
        <v>24</v>
      </c>
      <c r="K16" s="31"/>
      <c r="L16" s="55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hidden="1" s="2" customFormat="1" ht="18" customHeight="1">
      <c r="A17" s="31"/>
      <c r="B17" s="37"/>
      <c r="C17" s="31"/>
      <c r="D17" s="31"/>
      <c r="E17" s="133" t="s">
        <v>25</v>
      </c>
      <c r="F17" s="31"/>
      <c r="G17" s="31"/>
      <c r="H17" s="31"/>
      <c r="I17" s="142" t="s">
        <v>26</v>
      </c>
      <c r="J17" s="133" t="s">
        <v>1</v>
      </c>
      <c r="K17" s="31"/>
      <c r="L17" s="55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hidden="1" s="2" customFormat="1" ht="6.96" customHeight="1">
      <c r="A18" s="31"/>
      <c r="B18" s="37"/>
      <c r="C18" s="31"/>
      <c r="D18" s="31"/>
      <c r="E18" s="31"/>
      <c r="F18" s="31"/>
      <c r="G18" s="31"/>
      <c r="H18" s="31"/>
      <c r="I18" s="31"/>
      <c r="J18" s="31"/>
      <c r="K18" s="31"/>
      <c r="L18" s="55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hidden="1" s="2" customFormat="1" ht="12" customHeight="1">
      <c r="A19" s="31"/>
      <c r="B19" s="37"/>
      <c r="C19" s="31"/>
      <c r="D19" s="142" t="s">
        <v>27</v>
      </c>
      <c r="E19" s="31"/>
      <c r="F19" s="31"/>
      <c r="G19" s="31"/>
      <c r="H19" s="31"/>
      <c r="I19" s="142" t="s">
        <v>23</v>
      </c>
      <c r="J19" s="133" t="s">
        <v>1</v>
      </c>
      <c r="K19" s="31"/>
      <c r="L19" s="55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hidden="1" s="2" customFormat="1" ht="18" customHeight="1">
      <c r="A20" s="31"/>
      <c r="B20" s="37"/>
      <c r="C20" s="31"/>
      <c r="D20" s="31"/>
      <c r="E20" s="133" t="s">
        <v>28</v>
      </c>
      <c r="F20" s="31"/>
      <c r="G20" s="31"/>
      <c r="H20" s="31"/>
      <c r="I20" s="142" t="s">
        <v>26</v>
      </c>
      <c r="J20" s="133" t="s">
        <v>1</v>
      </c>
      <c r="K20" s="31"/>
      <c r="L20" s="55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hidden="1" s="2" customFormat="1" ht="6.96" customHeight="1">
      <c r="A21" s="31"/>
      <c r="B21" s="37"/>
      <c r="C21" s="31"/>
      <c r="D21" s="31"/>
      <c r="E21" s="31"/>
      <c r="F21" s="31"/>
      <c r="G21" s="31"/>
      <c r="H21" s="31"/>
      <c r="I21" s="31"/>
      <c r="J21" s="31"/>
      <c r="K21" s="31"/>
      <c r="L21" s="55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hidden="1" s="2" customFormat="1" ht="12" customHeight="1">
      <c r="A22" s="31"/>
      <c r="B22" s="37"/>
      <c r="C22" s="31"/>
      <c r="D22" s="142" t="s">
        <v>29</v>
      </c>
      <c r="E22" s="31"/>
      <c r="F22" s="31"/>
      <c r="G22" s="31"/>
      <c r="H22" s="31"/>
      <c r="I22" s="142" t="s">
        <v>23</v>
      </c>
      <c r="J22" s="133" t="s">
        <v>30</v>
      </c>
      <c r="K22" s="31"/>
      <c r="L22" s="55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hidden="1" s="2" customFormat="1" ht="18" customHeight="1">
      <c r="A23" s="31"/>
      <c r="B23" s="37"/>
      <c r="C23" s="31"/>
      <c r="D23" s="31"/>
      <c r="E23" s="133" t="s">
        <v>31</v>
      </c>
      <c r="F23" s="31"/>
      <c r="G23" s="31"/>
      <c r="H23" s="31"/>
      <c r="I23" s="142" t="s">
        <v>26</v>
      </c>
      <c r="J23" s="133" t="s">
        <v>1</v>
      </c>
      <c r="K23" s="31"/>
      <c r="L23" s="55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hidden="1" s="2" customFormat="1" ht="6.96" customHeight="1">
      <c r="A24" s="31"/>
      <c r="B24" s="37"/>
      <c r="C24" s="31"/>
      <c r="D24" s="31"/>
      <c r="E24" s="31"/>
      <c r="F24" s="31"/>
      <c r="G24" s="31"/>
      <c r="H24" s="31"/>
      <c r="I24" s="31"/>
      <c r="J24" s="31"/>
      <c r="K24" s="31"/>
      <c r="L24" s="55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hidden="1" s="2" customFormat="1" ht="12" customHeight="1">
      <c r="A25" s="31"/>
      <c r="B25" s="37"/>
      <c r="C25" s="31"/>
      <c r="D25" s="142" t="s">
        <v>33</v>
      </c>
      <c r="E25" s="31"/>
      <c r="F25" s="31"/>
      <c r="G25" s="31"/>
      <c r="H25" s="31"/>
      <c r="I25" s="142" t="s">
        <v>23</v>
      </c>
      <c r="J25" s="133" t="s">
        <v>34</v>
      </c>
      <c r="K25" s="31"/>
      <c r="L25" s="55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hidden="1" s="2" customFormat="1" ht="18" customHeight="1">
      <c r="A26" s="31"/>
      <c r="B26" s="37"/>
      <c r="C26" s="31"/>
      <c r="D26" s="31"/>
      <c r="E26" s="133" t="s">
        <v>35</v>
      </c>
      <c r="F26" s="31"/>
      <c r="G26" s="31"/>
      <c r="H26" s="31"/>
      <c r="I26" s="142" t="s">
        <v>26</v>
      </c>
      <c r="J26" s="133" t="s">
        <v>1</v>
      </c>
      <c r="K26" s="31"/>
      <c r="L26" s="55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hidden="1" s="2" customFormat="1" ht="6.96" customHeight="1">
      <c r="A27" s="31"/>
      <c r="B27" s="37"/>
      <c r="C27" s="31"/>
      <c r="D27" s="31"/>
      <c r="E27" s="31"/>
      <c r="F27" s="31"/>
      <c r="G27" s="31"/>
      <c r="H27" s="31"/>
      <c r="I27" s="31"/>
      <c r="J27" s="31"/>
      <c r="K27" s="31"/>
      <c r="L27" s="55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hidden="1" s="2" customFormat="1" ht="12" customHeight="1">
      <c r="A28" s="31"/>
      <c r="B28" s="37"/>
      <c r="C28" s="31"/>
      <c r="D28" s="142" t="s">
        <v>36</v>
      </c>
      <c r="E28" s="31"/>
      <c r="F28" s="31"/>
      <c r="G28" s="31"/>
      <c r="H28" s="31"/>
      <c r="I28" s="31"/>
      <c r="J28" s="31"/>
      <c r="K28" s="31"/>
      <c r="L28" s="55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hidden="1" s="8" customFormat="1" ht="16.5" customHeight="1">
      <c r="A29" s="146"/>
      <c r="B29" s="147"/>
      <c r="C29" s="146"/>
      <c r="D29" s="146"/>
      <c r="E29" s="148" t="s">
        <v>1</v>
      </c>
      <c r="F29" s="148"/>
      <c r="G29" s="148"/>
      <c r="H29" s="148"/>
      <c r="I29" s="146"/>
      <c r="J29" s="146"/>
      <c r="K29" s="146"/>
      <c r="L29" s="149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</row>
    <row r="30" hidden="1" s="2" customFormat="1" ht="6.96" customHeight="1">
      <c r="A30" s="31"/>
      <c r="B30" s="37"/>
      <c r="C30" s="31"/>
      <c r="D30" s="31"/>
      <c r="E30" s="31"/>
      <c r="F30" s="31"/>
      <c r="G30" s="31"/>
      <c r="H30" s="31"/>
      <c r="I30" s="31"/>
      <c r="J30" s="31"/>
      <c r="K30" s="31"/>
      <c r="L30" s="55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hidden="1" s="2" customFormat="1" ht="6.96" customHeight="1">
      <c r="A31" s="31"/>
      <c r="B31" s="37"/>
      <c r="C31" s="31"/>
      <c r="D31" s="150"/>
      <c r="E31" s="150"/>
      <c r="F31" s="150"/>
      <c r="G31" s="150"/>
      <c r="H31" s="150"/>
      <c r="I31" s="150"/>
      <c r="J31" s="150"/>
      <c r="K31" s="150"/>
      <c r="L31" s="55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hidden="1" s="2" customFormat="1" ht="25.44" customHeight="1">
      <c r="A32" s="31"/>
      <c r="B32" s="37"/>
      <c r="C32" s="31"/>
      <c r="D32" s="151" t="s">
        <v>38</v>
      </c>
      <c r="E32" s="31"/>
      <c r="F32" s="31"/>
      <c r="G32" s="31"/>
      <c r="H32" s="31"/>
      <c r="I32" s="31"/>
      <c r="J32" s="152">
        <f>ROUND(J121, 2)</f>
        <v>466327</v>
      </c>
      <c r="K32" s="31"/>
      <c r="L32" s="55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hidden="1" s="2" customFormat="1" ht="6.96" customHeight="1">
      <c r="A33" s="31"/>
      <c r="B33" s="37"/>
      <c r="C33" s="31"/>
      <c r="D33" s="150"/>
      <c r="E33" s="150"/>
      <c r="F33" s="150"/>
      <c r="G33" s="150"/>
      <c r="H33" s="150"/>
      <c r="I33" s="150"/>
      <c r="J33" s="150"/>
      <c r="K33" s="150"/>
      <c r="L33" s="55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hidden="1" s="2" customFormat="1" ht="14.4" customHeight="1">
      <c r="A34" s="31"/>
      <c r="B34" s="37"/>
      <c r="C34" s="31"/>
      <c r="D34" s="31"/>
      <c r="E34" s="31"/>
      <c r="F34" s="153" t="s">
        <v>40</v>
      </c>
      <c r="G34" s="31"/>
      <c r="H34" s="31"/>
      <c r="I34" s="153" t="s">
        <v>39</v>
      </c>
      <c r="J34" s="153" t="s">
        <v>41</v>
      </c>
      <c r="K34" s="31"/>
      <c r="L34" s="55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hidden="1" s="2" customFormat="1" ht="14.4" customHeight="1">
      <c r="A35" s="31"/>
      <c r="B35" s="37"/>
      <c r="C35" s="31"/>
      <c r="D35" s="154" t="s">
        <v>42</v>
      </c>
      <c r="E35" s="142" t="s">
        <v>43</v>
      </c>
      <c r="F35" s="155">
        <f>ROUND((SUM(BE121:BE130)),  2)</f>
        <v>466327</v>
      </c>
      <c r="G35" s="31"/>
      <c r="H35" s="31"/>
      <c r="I35" s="156">
        <v>0.20999999999999999</v>
      </c>
      <c r="J35" s="155">
        <f>ROUND(((SUM(BE121:BE130))*I35),  2)</f>
        <v>97928.669999999998</v>
      </c>
      <c r="K35" s="31"/>
      <c r="L35" s="55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hidden="1" s="2" customFormat="1" ht="14.4" customHeight="1">
      <c r="A36" s="31"/>
      <c r="B36" s="37"/>
      <c r="C36" s="31"/>
      <c r="D36" s="31"/>
      <c r="E36" s="142" t="s">
        <v>44</v>
      </c>
      <c r="F36" s="155">
        <f>ROUND((SUM(BF121:BF130)),  2)</f>
        <v>0</v>
      </c>
      <c r="G36" s="31"/>
      <c r="H36" s="31"/>
      <c r="I36" s="156">
        <v>0.14999999999999999</v>
      </c>
      <c r="J36" s="155">
        <f>ROUND(((SUM(BF121:BF130))*I36),  2)</f>
        <v>0</v>
      </c>
      <c r="K36" s="31"/>
      <c r="L36" s="55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hidden="1" s="2" customFormat="1" ht="14.4" customHeight="1">
      <c r="A37" s="31"/>
      <c r="B37" s="37"/>
      <c r="C37" s="31"/>
      <c r="D37" s="31"/>
      <c r="E37" s="142" t="s">
        <v>45</v>
      </c>
      <c r="F37" s="155">
        <f>ROUND((SUM(BG121:BG130)),  2)</f>
        <v>0</v>
      </c>
      <c r="G37" s="31"/>
      <c r="H37" s="31"/>
      <c r="I37" s="156">
        <v>0.20999999999999999</v>
      </c>
      <c r="J37" s="155">
        <f>0</f>
        <v>0</v>
      </c>
      <c r="K37" s="31"/>
      <c r="L37" s="55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hidden="1" s="2" customFormat="1" ht="14.4" customHeight="1">
      <c r="A38" s="31"/>
      <c r="B38" s="37"/>
      <c r="C38" s="31"/>
      <c r="D38" s="31"/>
      <c r="E38" s="142" t="s">
        <v>46</v>
      </c>
      <c r="F38" s="155">
        <f>ROUND((SUM(BH121:BH130)),  2)</f>
        <v>0</v>
      </c>
      <c r="G38" s="31"/>
      <c r="H38" s="31"/>
      <c r="I38" s="156">
        <v>0.14999999999999999</v>
      </c>
      <c r="J38" s="155">
        <f>0</f>
        <v>0</v>
      </c>
      <c r="K38" s="31"/>
      <c r="L38" s="55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hidden="1" s="2" customFormat="1" ht="14.4" customHeight="1">
      <c r="A39" s="31"/>
      <c r="B39" s="37"/>
      <c r="C39" s="31"/>
      <c r="D39" s="31"/>
      <c r="E39" s="142" t="s">
        <v>47</v>
      </c>
      <c r="F39" s="155">
        <f>ROUND((SUM(BI121:BI130)),  2)</f>
        <v>0</v>
      </c>
      <c r="G39" s="31"/>
      <c r="H39" s="31"/>
      <c r="I39" s="156">
        <v>0</v>
      </c>
      <c r="J39" s="155">
        <f>0</f>
        <v>0</v>
      </c>
      <c r="K39" s="31"/>
      <c r="L39" s="55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hidden="1" s="2" customFormat="1" ht="6.96" customHeight="1">
      <c r="A40" s="31"/>
      <c r="B40" s="37"/>
      <c r="C40" s="31"/>
      <c r="D40" s="31"/>
      <c r="E40" s="31"/>
      <c r="F40" s="31"/>
      <c r="G40" s="31"/>
      <c r="H40" s="31"/>
      <c r="I40" s="31"/>
      <c r="J40" s="31"/>
      <c r="K40" s="31"/>
      <c r="L40" s="55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hidden="1" s="2" customFormat="1" ht="25.44" customHeight="1">
      <c r="A41" s="31"/>
      <c r="B41" s="37"/>
      <c r="C41" s="157"/>
      <c r="D41" s="158" t="s">
        <v>48</v>
      </c>
      <c r="E41" s="159"/>
      <c r="F41" s="159"/>
      <c r="G41" s="160" t="s">
        <v>49</v>
      </c>
      <c r="H41" s="161" t="s">
        <v>50</v>
      </c>
      <c r="I41" s="159"/>
      <c r="J41" s="162">
        <f>SUM(J32:J39)</f>
        <v>564255.67000000004</v>
      </c>
      <c r="K41" s="163"/>
      <c r="L41" s="55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hidden="1" s="2" customFormat="1" ht="14.4" customHeight="1">
      <c r="A42" s="31"/>
      <c r="B42" s="37"/>
      <c r="C42" s="31"/>
      <c r="D42" s="31"/>
      <c r="E42" s="31"/>
      <c r="F42" s="31"/>
      <c r="G42" s="31"/>
      <c r="H42" s="31"/>
      <c r="I42" s="31"/>
      <c r="J42" s="31"/>
      <c r="K42" s="31"/>
      <c r="L42" s="55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55"/>
      <c r="D50" s="164" t="s">
        <v>51</v>
      </c>
      <c r="E50" s="165"/>
      <c r="F50" s="165"/>
      <c r="G50" s="164" t="s">
        <v>52</v>
      </c>
      <c r="H50" s="165"/>
      <c r="I50" s="165"/>
      <c r="J50" s="165"/>
      <c r="K50" s="165"/>
      <c r="L50" s="55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1"/>
      <c r="B61" s="37"/>
      <c r="C61" s="31"/>
      <c r="D61" s="166" t="s">
        <v>53</v>
      </c>
      <c r="E61" s="167"/>
      <c r="F61" s="168" t="s">
        <v>54</v>
      </c>
      <c r="G61" s="166" t="s">
        <v>53</v>
      </c>
      <c r="H61" s="167"/>
      <c r="I61" s="167"/>
      <c r="J61" s="169" t="s">
        <v>54</v>
      </c>
      <c r="K61" s="167"/>
      <c r="L61" s="55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1"/>
      <c r="B65" s="37"/>
      <c r="C65" s="31"/>
      <c r="D65" s="164" t="s">
        <v>55</v>
      </c>
      <c r="E65" s="170"/>
      <c r="F65" s="170"/>
      <c r="G65" s="164" t="s">
        <v>56</v>
      </c>
      <c r="H65" s="170"/>
      <c r="I65" s="170"/>
      <c r="J65" s="170"/>
      <c r="K65" s="170"/>
      <c r="L65" s="55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1"/>
      <c r="B76" s="37"/>
      <c r="C76" s="31"/>
      <c r="D76" s="166" t="s">
        <v>53</v>
      </c>
      <c r="E76" s="167"/>
      <c r="F76" s="168" t="s">
        <v>54</v>
      </c>
      <c r="G76" s="166" t="s">
        <v>53</v>
      </c>
      <c r="H76" s="167"/>
      <c r="I76" s="167"/>
      <c r="J76" s="169" t="s">
        <v>54</v>
      </c>
      <c r="K76" s="167"/>
      <c r="L76" s="55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hidden="1" s="2" customFormat="1" ht="14.4" customHeight="1">
      <c r="A77" s="31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55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78" hidden="1"/>
    <row r="79" hidden="1"/>
    <row r="80" hidden="1"/>
    <row r="81" s="2" customFormat="1" ht="6.96" customHeight="1">
      <c r="A81" s="31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55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="2" customFormat="1" ht="24.96" customHeight="1">
      <c r="A82" s="31"/>
      <c r="B82" s="32"/>
      <c r="C82" s="22" t="s">
        <v>166</v>
      </c>
      <c r="D82" s="33"/>
      <c r="E82" s="33"/>
      <c r="F82" s="33"/>
      <c r="G82" s="33"/>
      <c r="H82" s="33"/>
      <c r="I82" s="33"/>
      <c r="J82" s="33"/>
      <c r="K82" s="33"/>
      <c r="L82" s="55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="2" customFormat="1" ht="6.96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5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="2" customFormat="1" ht="12" customHeight="1">
      <c r="A84" s="31"/>
      <c r="B84" s="32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55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="2" customFormat="1" ht="16.5" customHeight="1">
      <c r="A85" s="31"/>
      <c r="B85" s="32"/>
      <c r="C85" s="33"/>
      <c r="D85" s="33"/>
      <c r="E85" s="175" t="str">
        <f>E7</f>
        <v>Nový objekt tělocvičny, základní školy Roztoky - Žalov</v>
      </c>
      <c r="F85" s="28"/>
      <c r="G85" s="28"/>
      <c r="H85" s="28"/>
      <c r="I85" s="33"/>
      <c r="J85" s="33"/>
      <c r="K85" s="33"/>
      <c r="L85" s="55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="1" customFormat="1" ht="12" customHeight="1">
      <c r="B86" s="20"/>
      <c r="C86" s="28" t="s">
        <v>164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1"/>
      <c r="B87" s="32"/>
      <c r="C87" s="33"/>
      <c r="D87" s="33"/>
      <c r="E87" s="175" t="s">
        <v>208</v>
      </c>
      <c r="F87" s="33"/>
      <c r="G87" s="33"/>
      <c r="H87" s="33"/>
      <c r="I87" s="33"/>
      <c r="J87" s="33"/>
      <c r="K87" s="33"/>
      <c r="L87" s="55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="2" customFormat="1" ht="12" customHeight="1">
      <c r="A88" s="31"/>
      <c r="B88" s="32"/>
      <c r="C88" s="28" t="s">
        <v>209</v>
      </c>
      <c r="D88" s="33"/>
      <c r="E88" s="33"/>
      <c r="F88" s="33"/>
      <c r="G88" s="33"/>
      <c r="H88" s="33"/>
      <c r="I88" s="33"/>
      <c r="J88" s="33"/>
      <c r="K88" s="33"/>
      <c r="L88" s="55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="2" customFormat="1" ht="16.5" customHeight="1">
      <c r="A89" s="31"/>
      <c r="B89" s="32"/>
      <c r="C89" s="33"/>
      <c r="D89" s="33"/>
      <c r="E89" s="68" t="str">
        <f>E11</f>
        <v>1-03 - Svislé konstrukce</v>
      </c>
      <c r="F89" s="33"/>
      <c r="G89" s="33"/>
      <c r="H89" s="33"/>
      <c r="I89" s="33"/>
      <c r="J89" s="33"/>
      <c r="K89" s="33"/>
      <c r="L89" s="55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="2" customFormat="1" ht="6.96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55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="2" customFormat="1" ht="12" customHeight="1">
      <c r="A91" s="31"/>
      <c r="B91" s="32"/>
      <c r="C91" s="28" t="s">
        <v>18</v>
      </c>
      <c r="D91" s="33"/>
      <c r="E91" s="33"/>
      <c r="F91" s="25" t="str">
        <f>F14</f>
        <v>parc.č. 2990/9, 2994/2, k.ú. Žalov</v>
      </c>
      <c r="G91" s="33"/>
      <c r="H91" s="33"/>
      <c r="I91" s="28" t="s">
        <v>20</v>
      </c>
      <c r="J91" s="71" t="str">
        <f>IF(J14="","",J14)</f>
        <v>26. 3. 2021</v>
      </c>
      <c r="K91" s="33"/>
      <c r="L91" s="55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="2" customFormat="1" ht="6.96" customHeight="1">
      <c r="A92" s="31"/>
      <c r="B92" s="32"/>
      <c r="C92" s="33"/>
      <c r="D92" s="33"/>
      <c r="E92" s="33"/>
      <c r="F92" s="33"/>
      <c r="G92" s="33"/>
      <c r="H92" s="33"/>
      <c r="I92" s="33"/>
      <c r="J92" s="33"/>
      <c r="K92" s="33"/>
      <c r="L92" s="55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="2" customFormat="1" ht="40.05" customHeight="1">
      <c r="A93" s="31"/>
      <c r="B93" s="32"/>
      <c r="C93" s="28" t="s">
        <v>22</v>
      </c>
      <c r="D93" s="33"/>
      <c r="E93" s="33"/>
      <c r="F93" s="25" t="str">
        <f>E17</f>
        <v>Město Roztoky, nám. 5 května 2, Roztoky</v>
      </c>
      <c r="G93" s="33"/>
      <c r="H93" s="33"/>
      <c r="I93" s="28" t="s">
        <v>29</v>
      </c>
      <c r="J93" s="29" t="str">
        <f>E23</f>
        <v>B.B.D. s.r.o., Rokycanova 30, 130 00, Praha 3</v>
      </c>
      <c r="K93" s="33"/>
      <c r="L93" s="55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="2" customFormat="1" ht="40.05" customHeight="1">
      <c r="A94" s="31"/>
      <c r="B94" s="32"/>
      <c r="C94" s="28" t="s">
        <v>27</v>
      </c>
      <c r="D94" s="33"/>
      <c r="E94" s="33"/>
      <c r="F94" s="25" t="str">
        <f>IF(E20="","",E20)</f>
        <v>bude vybrán</v>
      </c>
      <c r="G94" s="33"/>
      <c r="H94" s="33"/>
      <c r="I94" s="28" t="s">
        <v>33</v>
      </c>
      <c r="J94" s="29" t="str">
        <f>E26</f>
        <v>NASTA GROUP s.r.o., Za Sokolovnou 92, Zdiby</v>
      </c>
      <c r="K94" s="33"/>
      <c r="L94" s="55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="2" customFormat="1" ht="10.32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55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="2" customFormat="1" ht="29.28" customHeight="1">
      <c r="A96" s="31"/>
      <c r="B96" s="32"/>
      <c r="C96" s="176" t="s">
        <v>167</v>
      </c>
      <c r="D96" s="177"/>
      <c r="E96" s="177"/>
      <c r="F96" s="177"/>
      <c r="G96" s="177"/>
      <c r="H96" s="177"/>
      <c r="I96" s="177"/>
      <c r="J96" s="178" t="s">
        <v>168</v>
      </c>
      <c r="K96" s="177"/>
      <c r="L96" s="55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="2" customFormat="1" ht="10.32" customHeight="1">
      <c r="A97" s="31"/>
      <c r="B97" s="32"/>
      <c r="C97" s="33"/>
      <c r="D97" s="33"/>
      <c r="E97" s="33"/>
      <c r="F97" s="33"/>
      <c r="G97" s="33"/>
      <c r="H97" s="33"/>
      <c r="I97" s="33"/>
      <c r="J97" s="33"/>
      <c r="K97" s="33"/>
      <c r="L97" s="55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="2" customFormat="1" ht="22.8" customHeight="1">
      <c r="A98" s="31"/>
      <c r="B98" s="32"/>
      <c r="C98" s="179" t="s">
        <v>169</v>
      </c>
      <c r="D98" s="33"/>
      <c r="E98" s="33"/>
      <c r="F98" s="33"/>
      <c r="G98" s="33"/>
      <c r="H98" s="33"/>
      <c r="I98" s="33"/>
      <c r="J98" s="102">
        <f>J121</f>
        <v>466327</v>
      </c>
      <c r="K98" s="33"/>
      <c r="L98" s="55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U98" s="16" t="s">
        <v>170</v>
      </c>
    </row>
    <row r="99" s="9" customFormat="1" ht="24.96" customHeight="1">
      <c r="A99" s="9"/>
      <c r="B99" s="180"/>
      <c r="C99" s="181"/>
      <c r="D99" s="182" t="s">
        <v>267</v>
      </c>
      <c r="E99" s="183"/>
      <c r="F99" s="183"/>
      <c r="G99" s="183"/>
      <c r="H99" s="183"/>
      <c r="I99" s="183"/>
      <c r="J99" s="184">
        <f>J122</f>
        <v>466327</v>
      </c>
      <c r="K99" s="181"/>
      <c r="L99" s="18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1"/>
      <c r="B100" s="32"/>
      <c r="C100" s="33"/>
      <c r="D100" s="33"/>
      <c r="E100" s="33"/>
      <c r="F100" s="33"/>
      <c r="G100" s="33"/>
      <c r="H100" s="33"/>
      <c r="I100" s="33"/>
      <c r="J100" s="33"/>
      <c r="K100" s="33"/>
      <c r="L100" s="55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</row>
    <row r="101" s="2" customFormat="1" ht="6.96" customHeight="1">
      <c r="A101" s="31"/>
      <c r="B101" s="58"/>
      <c r="C101" s="59"/>
      <c r="D101" s="59"/>
      <c r="E101" s="59"/>
      <c r="F101" s="59"/>
      <c r="G101" s="59"/>
      <c r="H101" s="59"/>
      <c r="I101" s="59"/>
      <c r="J101" s="59"/>
      <c r="K101" s="59"/>
      <c r="L101" s="55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</row>
    <row r="105" s="2" customFormat="1" ht="6.96" customHeight="1">
      <c r="A105" s="31"/>
      <c r="B105" s="60"/>
      <c r="C105" s="61"/>
      <c r="D105" s="61"/>
      <c r="E105" s="61"/>
      <c r="F105" s="61"/>
      <c r="G105" s="61"/>
      <c r="H105" s="61"/>
      <c r="I105" s="61"/>
      <c r="J105" s="61"/>
      <c r="K105" s="61"/>
      <c r="L105" s="55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="2" customFormat="1" ht="24.96" customHeight="1">
      <c r="A106" s="31"/>
      <c r="B106" s="32"/>
      <c r="C106" s="22" t="s">
        <v>172</v>
      </c>
      <c r="D106" s="33"/>
      <c r="E106" s="33"/>
      <c r="F106" s="33"/>
      <c r="G106" s="33"/>
      <c r="H106" s="33"/>
      <c r="I106" s="33"/>
      <c r="J106" s="33"/>
      <c r="K106" s="33"/>
      <c r="L106" s="55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="2" customFormat="1" ht="6.96" customHeight="1">
      <c r="A107" s="31"/>
      <c r="B107" s="32"/>
      <c r="C107" s="33"/>
      <c r="D107" s="33"/>
      <c r="E107" s="33"/>
      <c r="F107" s="33"/>
      <c r="G107" s="33"/>
      <c r="H107" s="33"/>
      <c r="I107" s="33"/>
      <c r="J107" s="33"/>
      <c r="K107" s="33"/>
      <c r="L107" s="55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="2" customFormat="1" ht="12" customHeight="1">
      <c r="A108" s="31"/>
      <c r="B108" s="32"/>
      <c r="C108" s="28" t="s">
        <v>14</v>
      </c>
      <c r="D108" s="33"/>
      <c r="E108" s="33"/>
      <c r="F108" s="33"/>
      <c r="G108" s="33"/>
      <c r="H108" s="33"/>
      <c r="I108" s="33"/>
      <c r="J108" s="33"/>
      <c r="K108" s="33"/>
      <c r="L108" s="55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="2" customFormat="1" ht="16.5" customHeight="1">
      <c r="A109" s="31"/>
      <c r="B109" s="32"/>
      <c r="C109" s="33"/>
      <c r="D109" s="33"/>
      <c r="E109" s="175" t="str">
        <f>E7</f>
        <v>Nový objekt tělocvičny, základní školy Roztoky - Žalov</v>
      </c>
      <c r="F109" s="28"/>
      <c r="G109" s="28"/>
      <c r="H109" s="28"/>
      <c r="I109" s="33"/>
      <c r="J109" s="33"/>
      <c r="K109" s="33"/>
      <c r="L109" s="55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="1" customFormat="1" ht="12" customHeight="1">
      <c r="B110" s="20"/>
      <c r="C110" s="28" t="s">
        <v>164</v>
      </c>
      <c r="D110" s="21"/>
      <c r="E110" s="21"/>
      <c r="F110" s="21"/>
      <c r="G110" s="21"/>
      <c r="H110" s="21"/>
      <c r="I110" s="21"/>
      <c r="J110" s="21"/>
      <c r="K110" s="21"/>
      <c r="L110" s="19"/>
    </row>
    <row r="111" s="2" customFormat="1" ht="16.5" customHeight="1">
      <c r="A111" s="31"/>
      <c r="B111" s="32"/>
      <c r="C111" s="33"/>
      <c r="D111" s="33"/>
      <c r="E111" s="175" t="s">
        <v>208</v>
      </c>
      <c r="F111" s="33"/>
      <c r="G111" s="33"/>
      <c r="H111" s="33"/>
      <c r="I111" s="33"/>
      <c r="J111" s="33"/>
      <c r="K111" s="33"/>
      <c r="L111" s="55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="2" customFormat="1" ht="12" customHeight="1">
      <c r="A112" s="31"/>
      <c r="B112" s="32"/>
      <c r="C112" s="28" t="s">
        <v>209</v>
      </c>
      <c r="D112" s="33"/>
      <c r="E112" s="33"/>
      <c r="F112" s="33"/>
      <c r="G112" s="33"/>
      <c r="H112" s="33"/>
      <c r="I112" s="33"/>
      <c r="J112" s="33"/>
      <c r="K112" s="33"/>
      <c r="L112" s="55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="2" customFormat="1" ht="16.5" customHeight="1">
      <c r="A113" s="31"/>
      <c r="B113" s="32"/>
      <c r="C113" s="33"/>
      <c r="D113" s="33"/>
      <c r="E113" s="68" t="str">
        <f>E11</f>
        <v>1-03 - Svislé konstrukce</v>
      </c>
      <c r="F113" s="33"/>
      <c r="G113" s="33"/>
      <c r="H113" s="33"/>
      <c r="I113" s="33"/>
      <c r="J113" s="33"/>
      <c r="K113" s="33"/>
      <c r="L113" s="55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="2" customFormat="1" ht="6.96" customHeight="1">
      <c r="A114" s="31"/>
      <c r="B114" s="32"/>
      <c r="C114" s="33"/>
      <c r="D114" s="33"/>
      <c r="E114" s="33"/>
      <c r="F114" s="33"/>
      <c r="G114" s="33"/>
      <c r="H114" s="33"/>
      <c r="I114" s="33"/>
      <c r="J114" s="33"/>
      <c r="K114" s="33"/>
      <c r="L114" s="55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="2" customFormat="1" ht="12" customHeight="1">
      <c r="A115" s="31"/>
      <c r="B115" s="32"/>
      <c r="C115" s="28" t="s">
        <v>18</v>
      </c>
      <c r="D115" s="33"/>
      <c r="E115" s="33"/>
      <c r="F115" s="25" t="str">
        <f>F14</f>
        <v>parc.č. 2990/9, 2994/2, k.ú. Žalov</v>
      </c>
      <c r="G115" s="33"/>
      <c r="H115" s="33"/>
      <c r="I115" s="28" t="s">
        <v>20</v>
      </c>
      <c r="J115" s="71" t="str">
        <f>IF(J14="","",J14)</f>
        <v>26. 3. 2021</v>
      </c>
      <c r="K115" s="33"/>
      <c r="L115" s="55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="2" customFormat="1" ht="6.96" customHeight="1">
      <c r="A116" s="31"/>
      <c r="B116" s="32"/>
      <c r="C116" s="33"/>
      <c r="D116" s="33"/>
      <c r="E116" s="33"/>
      <c r="F116" s="33"/>
      <c r="G116" s="33"/>
      <c r="H116" s="33"/>
      <c r="I116" s="33"/>
      <c r="J116" s="33"/>
      <c r="K116" s="33"/>
      <c r="L116" s="55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="2" customFormat="1" ht="40.05" customHeight="1">
      <c r="A117" s="31"/>
      <c r="B117" s="32"/>
      <c r="C117" s="28" t="s">
        <v>22</v>
      </c>
      <c r="D117" s="33"/>
      <c r="E117" s="33"/>
      <c r="F117" s="25" t="str">
        <f>E17</f>
        <v>Město Roztoky, nám. 5 května 2, Roztoky</v>
      </c>
      <c r="G117" s="33"/>
      <c r="H117" s="33"/>
      <c r="I117" s="28" t="s">
        <v>29</v>
      </c>
      <c r="J117" s="29" t="str">
        <f>E23</f>
        <v>B.B.D. s.r.o., Rokycanova 30, 130 00, Praha 3</v>
      </c>
      <c r="K117" s="33"/>
      <c r="L117" s="55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="2" customFormat="1" ht="40.05" customHeight="1">
      <c r="A118" s="31"/>
      <c r="B118" s="32"/>
      <c r="C118" s="28" t="s">
        <v>27</v>
      </c>
      <c r="D118" s="33"/>
      <c r="E118" s="33"/>
      <c r="F118" s="25" t="str">
        <f>IF(E20="","",E20)</f>
        <v>bude vybrán</v>
      </c>
      <c r="G118" s="33"/>
      <c r="H118" s="33"/>
      <c r="I118" s="28" t="s">
        <v>33</v>
      </c>
      <c r="J118" s="29" t="str">
        <f>E26</f>
        <v>NASTA GROUP s.r.o., Za Sokolovnou 92, Zdiby</v>
      </c>
      <c r="K118" s="33"/>
      <c r="L118" s="55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="2" customFormat="1" ht="10.32" customHeight="1">
      <c r="A119" s="31"/>
      <c r="B119" s="32"/>
      <c r="C119" s="33"/>
      <c r="D119" s="33"/>
      <c r="E119" s="33"/>
      <c r="F119" s="33"/>
      <c r="G119" s="33"/>
      <c r="H119" s="33"/>
      <c r="I119" s="33"/>
      <c r="J119" s="33"/>
      <c r="K119" s="33"/>
      <c r="L119" s="55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="10" customFormat="1" ht="29.28" customHeight="1">
      <c r="A120" s="186"/>
      <c r="B120" s="187"/>
      <c r="C120" s="188" t="s">
        <v>173</v>
      </c>
      <c r="D120" s="189" t="s">
        <v>63</v>
      </c>
      <c r="E120" s="189" t="s">
        <v>59</v>
      </c>
      <c r="F120" s="189" t="s">
        <v>60</v>
      </c>
      <c r="G120" s="189" t="s">
        <v>174</v>
      </c>
      <c r="H120" s="189" t="s">
        <v>175</v>
      </c>
      <c r="I120" s="189" t="s">
        <v>176</v>
      </c>
      <c r="J120" s="190" t="s">
        <v>168</v>
      </c>
      <c r="K120" s="191" t="s">
        <v>177</v>
      </c>
      <c r="L120" s="192"/>
      <c r="M120" s="92" t="s">
        <v>1</v>
      </c>
      <c r="N120" s="93" t="s">
        <v>42</v>
      </c>
      <c r="O120" s="93" t="s">
        <v>178</v>
      </c>
      <c r="P120" s="93" t="s">
        <v>179</v>
      </c>
      <c r="Q120" s="93" t="s">
        <v>180</v>
      </c>
      <c r="R120" s="93" t="s">
        <v>181</v>
      </c>
      <c r="S120" s="93" t="s">
        <v>182</v>
      </c>
      <c r="T120" s="94" t="s">
        <v>183</v>
      </c>
      <c r="U120" s="186"/>
      <c r="V120" s="186"/>
      <c r="W120" s="186"/>
      <c r="X120" s="186"/>
      <c r="Y120" s="186"/>
      <c r="Z120" s="186"/>
      <c r="AA120" s="186"/>
      <c r="AB120" s="186"/>
      <c r="AC120" s="186"/>
      <c r="AD120" s="186"/>
      <c r="AE120" s="186"/>
    </row>
    <row r="121" s="2" customFormat="1" ht="22.8" customHeight="1">
      <c r="A121" s="31"/>
      <c r="B121" s="32"/>
      <c r="C121" s="99" t="s">
        <v>184</v>
      </c>
      <c r="D121" s="33"/>
      <c r="E121" s="33"/>
      <c r="F121" s="33"/>
      <c r="G121" s="33"/>
      <c r="H121" s="33"/>
      <c r="I121" s="33"/>
      <c r="J121" s="193">
        <f>BK121</f>
        <v>466327</v>
      </c>
      <c r="K121" s="33"/>
      <c r="L121" s="37"/>
      <c r="M121" s="95"/>
      <c r="N121" s="194"/>
      <c r="O121" s="96"/>
      <c r="P121" s="195">
        <f>P122</f>
        <v>0</v>
      </c>
      <c r="Q121" s="96"/>
      <c r="R121" s="195">
        <f>R122</f>
        <v>0</v>
      </c>
      <c r="S121" s="96"/>
      <c r="T121" s="196">
        <f>T122</f>
        <v>0</v>
      </c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T121" s="16" t="s">
        <v>77</v>
      </c>
      <c r="AU121" s="16" t="s">
        <v>170</v>
      </c>
      <c r="BK121" s="197">
        <f>BK122</f>
        <v>466327</v>
      </c>
    </row>
    <row r="122" s="11" customFormat="1" ht="25.92" customHeight="1">
      <c r="A122" s="11"/>
      <c r="B122" s="198"/>
      <c r="C122" s="199"/>
      <c r="D122" s="200" t="s">
        <v>77</v>
      </c>
      <c r="E122" s="201" t="s">
        <v>268</v>
      </c>
      <c r="F122" s="201" t="s">
        <v>269</v>
      </c>
      <c r="G122" s="199"/>
      <c r="H122" s="199"/>
      <c r="I122" s="199"/>
      <c r="J122" s="202">
        <f>BK122</f>
        <v>466327</v>
      </c>
      <c r="K122" s="199"/>
      <c r="L122" s="203"/>
      <c r="M122" s="204"/>
      <c r="N122" s="205"/>
      <c r="O122" s="205"/>
      <c r="P122" s="206">
        <f>SUM(P123:P130)</f>
        <v>0</v>
      </c>
      <c r="Q122" s="205"/>
      <c r="R122" s="206">
        <f>SUM(R123:R130)</f>
        <v>0</v>
      </c>
      <c r="S122" s="205"/>
      <c r="T122" s="207">
        <f>SUM(T123:T130)</f>
        <v>0</v>
      </c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R122" s="208" t="s">
        <v>86</v>
      </c>
      <c r="AT122" s="209" t="s">
        <v>77</v>
      </c>
      <c r="AU122" s="209" t="s">
        <v>78</v>
      </c>
      <c r="AY122" s="208" t="s">
        <v>187</v>
      </c>
      <c r="BK122" s="210">
        <f>SUM(BK123:BK130)</f>
        <v>466327</v>
      </c>
    </row>
    <row r="123" s="2" customFormat="1" ht="16.5" customHeight="1">
      <c r="A123" s="31"/>
      <c r="B123" s="32"/>
      <c r="C123" s="211" t="s">
        <v>86</v>
      </c>
      <c r="D123" s="211" t="s">
        <v>188</v>
      </c>
      <c r="E123" s="212" t="s">
        <v>270</v>
      </c>
      <c r="F123" s="213" t="s">
        <v>271</v>
      </c>
      <c r="G123" s="214" t="s">
        <v>216</v>
      </c>
      <c r="H123" s="215">
        <v>267.30000000000001</v>
      </c>
      <c r="I123" s="216">
        <v>1050</v>
      </c>
      <c r="J123" s="216">
        <f>ROUND(I123*H123,2)</f>
        <v>280665</v>
      </c>
      <c r="K123" s="217"/>
      <c r="L123" s="37"/>
      <c r="M123" s="218" t="s">
        <v>1</v>
      </c>
      <c r="N123" s="219" t="s">
        <v>43</v>
      </c>
      <c r="O123" s="220">
        <v>0</v>
      </c>
      <c r="P123" s="220">
        <f>O123*H123</f>
        <v>0</v>
      </c>
      <c r="Q123" s="220">
        <v>0</v>
      </c>
      <c r="R123" s="220">
        <f>Q123*H123</f>
        <v>0</v>
      </c>
      <c r="S123" s="220">
        <v>0</v>
      </c>
      <c r="T123" s="221">
        <f>S123*H123</f>
        <v>0</v>
      </c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R123" s="222" t="s">
        <v>204</v>
      </c>
      <c r="AT123" s="222" t="s">
        <v>188</v>
      </c>
      <c r="AU123" s="222" t="s">
        <v>86</v>
      </c>
      <c r="AY123" s="16" t="s">
        <v>187</v>
      </c>
      <c r="BE123" s="223">
        <f>IF(N123="základní",J123,0)</f>
        <v>280665</v>
      </c>
      <c r="BF123" s="223">
        <f>IF(N123="snížená",J123,0)</f>
        <v>0</v>
      </c>
      <c r="BG123" s="223">
        <f>IF(N123="zákl. přenesená",J123,0)</f>
        <v>0</v>
      </c>
      <c r="BH123" s="223">
        <f>IF(N123="sníž. přenesená",J123,0)</f>
        <v>0</v>
      </c>
      <c r="BI123" s="223">
        <f>IF(N123="nulová",J123,0)</f>
        <v>0</v>
      </c>
      <c r="BJ123" s="16" t="s">
        <v>86</v>
      </c>
      <c r="BK123" s="223">
        <f>ROUND(I123*H123,2)</f>
        <v>280665</v>
      </c>
      <c r="BL123" s="16" t="s">
        <v>204</v>
      </c>
      <c r="BM123" s="222" t="s">
        <v>272</v>
      </c>
    </row>
    <row r="124" s="2" customFormat="1">
      <c r="A124" s="31"/>
      <c r="B124" s="32"/>
      <c r="C124" s="33"/>
      <c r="D124" s="224" t="s">
        <v>194</v>
      </c>
      <c r="E124" s="33"/>
      <c r="F124" s="225" t="s">
        <v>273</v>
      </c>
      <c r="G124" s="33"/>
      <c r="H124" s="33"/>
      <c r="I124" s="33"/>
      <c r="J124" s="33"/>
      <c r="K124" s="33"/>
      <c r="L124" s="37"/>
      <c r="M124" s="226"/>
      <c r="N124" s="227"/>
      <c r="O124" s="83"/>
      <c r="P124" s="83"/>
      <c r="Q124" s="83"/>
      <c r="R124" s="83"/>
      <c r="S124" s="83"/>
      <c r="T124" s="84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T124" s="16" t="s">
        <v>194</v>
      </c>
      <c r="AU124" s="16" t="s">
        <v>86</v>
      </c>
    </row>
    <row r="125" s="2" customFormat="1" ht="16.5" customHeight="1">
      <c r="A125" s="31"/>
      <c r="B125" s="32"/>
      <c r="C125" s="211" t="s">
        <v>88</v>
      </c>
      <c r="D125" s="211" t="s">
        <v>188</v>
      </c>
      <c r="E125" s="212" t="s">
        <v>274</v>
      </c>
      <c r="F125" s="213" t="s">
        <v>275</v>
      </c>
      <c r="G125" s="214" t="s">
        <v>216</v>
      </c>
      <c r="H125" s="215">
        <v>75.5</v>
      </c>
      <c r="I125" s="216">
        <v>860</v>
      </c>
      <c r="J125" s="216">
        <f>ROUND(I125*H125,2)</f>
        <v>64930</v>
      </c>
      <c r="K125" s="217"/>
      <c r="L125" s="37"/>
      <c r="M125" s="218" t="s">
        <v>1</v>
      </c>
      <c r="N125" s="219" t="s">
        <v>43</v>
      </c>
      <c r="O125" s="220">
        <v>0</v>
      </c>
      <c r="P125" s="220">
        <f>O125*H125</f>
        <v>0</v>
      </c>
      <c r="Q125" s="220">
        <v>0</v>
      </c>
      <c r="R125" s="220">
        <f>Q125*H125</f>
        <v>0</v>
      </c>
      <c r="S125" s="220">
        <v>0</v>
      </c>
      <c r="T125" s="221">
        <f>S125*H125</f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222" t="s">
        <v>204</v>
      </c>
      <c r="AT125" s="222" t="s">
        <v>188</v>
      </c>
      <c r="AU125" s="222" t="s">
        <v>86</v>
      </c>
      <c r="AY125" s="16" t="s">
        <v>187</v>
      </c>
      <c r="BE125" s="223">
        <f>IF(N125="základní",J125,0)</f>
        <v>64930</v>
      </c>
      <c r="BF125" s="223">
        <f>IF(N125="snížená",J125,0)</f>
        <v>0</v>
      </c>
      <c r="BG125" s="223">
        <f>IF(N125="zákl. přenesená",J125,0)</f>
        <v>0</v>
      </c>
      <c r="BH125" s="223">
        <f>IF(N125="sníž. přenesená",J125,0)</f>
        <v>0</v>
      </c>
      <c r="BI125" s="223">
        <f>IF(N125="nulová",J125,0)</f>
        <v>0</v>
      </c>
      <c r="BJ125" s="16" t="s">
        <v>86</v>
      </c>
      <c r="BK125" s="223">
        <f>ROUND(I125*H125,2)</f>
        <v>64930</v>
      </c>
      <c r="BL125" s="16" t="s">
        <v>204</v>
      </c>
      <c r="BM125" s="222" t="s">
        <v>276</v>
      </c>
    </row>
    <row r="126" s="2" customFormat="1">
      <c r="A126" s="31"/>
      <c r="B126" s="32"/>
      <c r="C126" s="33"/>
      <c r="D126" s="224" t="s">
        <v>194</v>
      </c>
      <c r="E126" s="33"/>
      <c r="F126" s="225" t="s">
        <v>273</v>
      </c>
      <c r="G126" s="33"/>
      <c r="H126" s="33"/>
      <c r="I126" s="33"/>
      <c r="J126" s="33"/>
      <c r="K126" s="33"/>
      <c r="L126" s="37"/>
      <c r="M126" s="226"/>
      <c r="N126" s="227"/>
      <c r="O126" s="83"/>
      <c r="P126" s="83"/>
      <c r="Q126" s="83"/>
      <c r="R126" s="83"/>
      <c r="S126" s="83"/>
      <c r="T126" s="84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T126" s="16" t="s">
        <v>194</v>
      </c>
      <c r="AU126" s="16" t="s">
        <v>86</v>
      </c>
    </row>
    <row r="127" s="2" customFormat="1" ht="16.5" customHeight="1">
      <c r="A127" s="31"/>
      <c r="B127" s="32"/>
      <c r="C127" s="211" t="s">
        <v>199</v>
      </c>
      <c r="D127" s="211" t="s">
        <v>188</v>
      </c>
      <c r="E127" s="212" t="s">
        <v>277</v>
      </c>
      <c r="F127" s="213" t="s">
        <v>278</v>
      </c>
      <c r="G127" s="214" t="s">
        <v>216</v>
      </c>
      <c r="H127" s="215">
        <v>41.600000000000001</v>
      </c>
      <c r="I127" s="216">
        <v>1140</v>
      </c>
      <c r="J127" s="216">
        <f>ROUND(I127*H127,2)</f>
        <v>47424</v>
      </c>
      <c r="K127" s="217"/>
      <c r="L127" s="37"/>
      <c r="M127" s="218" t="s">
        <v>1</v>
      </c>
      <c r="N127" s="219" t="s">
        <v>43</v>
      </c>
      <c r="O127" s="220">
        <v>0</v>
      </c>
      <c r="P127" s="220">
        <f>O127*H127</f>
        <v>0</v>
      </c>
      <c r="Q127" s="220">
        <v>0</v>
      </c>
      <c r="R127" s="220">
        <f>Q127*H127</f>
        <v>0</v>
      </c>
      <c r="S127" s="220">
        <v>0</v>
      </c>
      <c r="T127" s="221">
        <f>S127*H127</f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222" t="s">
        <v>204</v>
      </c>
      <c r="AT127" s="222" t="s">
        <v>188</v>
      </c>
      <c r="AU127" s="222" t="s">
        <v>86</v>
      </c>
      <c r="AY127" s="16" t="s">
        <v>187</v>
      </c>
      <c r="BE127" s="223">
        <f>IF(N127="základní",J127,0)</f>
        <v>47424</v>
      </c>
      <c r="BF127" s="223">
        <f>IF(N127="snížená",J127,0)</f>
        <v>0</v>
      </c>
      <c r="BG127" s="223">
        <f>IF(N127="zákl. přenesená",J127,0)</f>
        <v>0</v>
      </c>
      <c r="BH127" s="223">
        <f>IF(N127="sníž. přenesená",J127,0)</f>
        <v>0</v>
      </c>
      <c r="BI127" s="223">
        <f>IF(N127="nulová",J127,0)</f>
        <v>0</v>
      </c>
      <c r="BJ127" s="16" t="s">
        <v>86</v>
      </c>
      <c r="BK127" s="223">
        <f>ROUND(I127*H127,2)</f>
        <v>47424</v>
      </c>
      <c r="BL127" s="16" t="s">
        <v>204</v>
      </c>
      <c r="BM127" s="222" t="s">
        <v>279</v>
      </c>
    </row>
    <row r="128" s="2" customFormat="1">
      <c r="A128" s="31"/>
      <c r="B128" s="32"/>
      <c r="C128" s="33"/>
      <c r="D128" s="224" t="s">
        <v>194</v>
      </c>
      <c r="E128" s="33"/>
      <c r="F128" s="225" t="s">
        <v>273</v>
      </c>
      <c r="G128" s="33"/>
      <c r="H128" s="33"/>
      <c r="I128" s="33"/>
      <c r="J128" s="33"/>
      <c r="K128" s="33"/>
      <c r="L128" s="37"/>
      <c r="M128" s="226"/>
      <c r="N128" s="227"/>
      <c r="O128" s="83"/>
      <c r="P128" s="83"/>
      <c r="Q128" s="83"/>
      <c r="R128" s="83"/>
      <c r="S128" s="83"/>
      <c r="T128" s="84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T128" s="16" t="s">
        <v>194</v>
      </c>
      <c r="AU128" s="16" t="s">
        <v>86</v>
      </c>
    </row>
    <row r="129" s="2" customFormat="1" ht="16.5" customHeight="1">
      <c r="A129" s="31"/>
      <c r="B129" s="32"/>
      <c r="C129" s="211" t="s">
        <v>204</v>
      </c>
      <c r="D129" s="211" t="s">
        <v>188</v>
      </c>
      <c r="E129" s="212" t="s">
        <v>280</v>
      </c>
      <c r="F129" s="213" t="s">
        <v>281</v>
      </c>
      <c r="G129" s="214" t="s">
        <v>216</v>
      </c>
      <c r="H129" s="215">
        <v>89.400000000000006</v>
      </c>
      <c r="I129" s="216">
        <v>820</v>
      </c>
      <c r="J129" s="216">
        <f>ROUND(I129*H129,2)</f>
        <v>73308</v>
      </c>
      <c r="K129" s="217"/>
      <c r="L129" s="37"/>
      <c r="M129" s="218" t="s">
        <v>1</v>
      </c>
      <c r="N129" s="219" t="s">
        <v>43</v>
      </c>
      <c r="O129" s="220">
        <v>0</v>
      </c>
      <c r="P129" s="220">
        <f>O129*H129</f>
        <v>0</v>
      </c>
      <c r="Q129" s="220">
        <v>0</v>
      </c>
      <c r="R129" s="220">
        <f>Q129*H129</f>
        <v>0</v>
      </c>
      <c r="S129" s="220">
        <v>0</v>
      </c>
      <c r="T129" s="221">
        <f>S129*H129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222" t="s">
        <v>204</v>
      </c>
      <c r="AT129" s="222" t="s">
        <v>188</v>
      </c>
      <c r="AU129" s="222" t="s">
        <v>86</v>
      </c>
      <c r="AY129" s="16" t="s">
        <v>187</v>
      </c>
      <c r="BE129" s="223">
        <f>IF(N129="základní",J129,0)</f>
        <v>73308</v>
      </c>
      <c r="BF129" s="223">
        <f>IF(N129="snížená",J129,0)</f>
        <v>0</v>
      </c>
      <c r="BG129" s="223">
        <f>IF(N129="zákl. přenesená",J129,0)</f>
        <v>0</v>
      </c>
      <c r="BH129" s="223">
        <f>IF(N129="sníž. přenesená",J129,0)</f>
        <v>0</v>
      </c>
      <c r="BI129" s="223">
        <f>IF(N129="nulová",J129,0)</f>
        <v>0</v>
      </c>
      <c r="BJ129" s="16" t="s">
        <v>86</v>
      </c>
      <c r="BK129" s="223">
        <f>ROUND(I129*H129,2)</f>
        <v>73308</v>
      </c>
      <c r="BL129" s="16" t="s">
        <v>204</v>
      </c>
      <c r="BM129" s="222" t="s">
        <v>282</v>
      </c>
    </row>
    <row r="130" s="2" customFormat="1">
      <c r="A130" s="31"/>
      <c r="B130" s="32"/>
      <c r="C130" s="33"/>
      <c r="D130" s="224" t="s">
        <v>194</v>
      </c>
      <c r="E130" s="33"/>
      <c r="F130" s="225" t="s">
        <v>273</v>
      </c>
      <c r="G130" s="33"/>
      <c r="H130" s="33"/>
      <c r="I130" s="33"/>
      <c r="J130" s="33"/>
      <c r="K130" s="33"/>
      <c r="L130" s="37"/>
      <c r="M130" s="242"/>
      <c r="N130" s="243"/>
      <c r="O130" s="244"/>
      <c r="P130" s="244"/>
      <c r="Q130" s="244"/>
      <c r="R130" s="244"/>
      <c r="S130" s="244"/>
      <c r="T130" s="245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T130" s="16" t="s">
        <v>194</v>
      </c>
      <c r="AU130" s="16" t="s">
        <v>86</v>
      </c>
    </row>
    <row r="131" s="2" customFormat="1" ht="6.96" customHeight="1">
      <c r="A131" s="31"/>
      <c r="B131" s="58"/>
      <c r="C131" s="59"/>
      <c r="D131" s="59"/>
      <c r="E131" s="59"/>
      <c r="F131" s="59"/>
      <c r="G131" s="59"/>
      <c r="H131" s="59"/>
      <c r="I131" s="59"/>
      <c r="J131" s="59"/>
      <c r="K131" s="59"/>
      <c r="L131" s="37"/>
      <c r="M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</sheetData>
  <sheetProtection sheet="1" autoFilter="0" formatColumns="0" formatRows="0" objects="1" scenarios="1" spinCount="100000" saltValue="9UmBGU1c6FXtnpzCQ/HEKjuHPuAwiyAgNYCFgNFsbOQNvFMssJDSKMv3A2tSkhNObWq51zZkAjrpI4WaF7to6A==" hashValue="bhhEc/ZBpq0hrxSkTB5nRCBpVSTgjYpwY21TYn6Dc8pc3Q7vDa6m3LMf3lUBYTTdj+EqTWrczHLCj25ZdLO8+g==" algorithmName="SHA-512" password="CC35"/>
  <autoFilter ref="C120:K130"/>
  <mergeCells count="11">
    <mergeCell ref="E7:H7"/>
    <mergeCell ref="E9:H9"/>
    <mergeCell ref="E11:H11"/>
    <mergeCell ref="E29:H29"/>
    <mergeCell ref="E85:H85"/>
    <mergeCell ref="E87:H87"/>
    <mergeCell ref="E89:H89"/>
    <mergeCell ref="E109:H109"/>
    <mergeCell ref="E111:H111"/>
    <mergeCell ref="E113:H11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21"/>
    </row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105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19"/>
      <c r="AT3" s="16" t="s">
        <v>88</v>
      </c>
    </row>
    <row r="4" hidden="1" s="1" customFormat="1" ht="24.96" customHeight="1">
      <c r="B4" s="19"/>
      <c r="D4" s="140" t="s">
        <v>163</v>
      </c>
      <c r="L4" s="19"/>
      <c r="M4" s="141" t="s">
        <v>10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42" t="s">
        <v>14</v>
      </c>
      <c r="L6" s="19"/>
    </row>
    <row r="7" hidden="1" s="1" customFormat="1" ht="16.5" customHeight="1">
      <c r="B7" s="19"/>
      <c r="E7" s="143" t="str">
        <f>'Rekapitulace stavby'!K6</f>
        <v>Nový objekt tělocvičny, základní školy Roztoky - Žalov</v>
      </c>
      <c r="F7" s="142"/>
      <c r="G7" s="142"/>
      <c r="H7" s="142"/>
      <c r="L7" s="19"/>
    </row>
    <row r="8" hidden="1" s="1" customFormat="1" ht="12" customHeight="1">
      <c r="B8" s="19"/>
      <c r="D8" s="142" t="s">
        <v>164</v>
      </c>
      <c r="L8" s="19"/>
    </row>
    <row r="9" hidden="1" s="2" customFormat="1" ht="16.5" customHeight="1">
      <c r="A9" s="31"/>
      <c r="B9" s="37"/>
      <c r="C9" s="31"/>
      <c r="D9" s="31"/>
      <c r="E9" s="143" t="s">
        <v>208</v>
      </c>
      <c r="F9" s="31"/>
      <c r="G9" s="31"/>
      <c r="H9" s="31"/>
      <c r="I9" s="31"/>
      <c r="J9" s="31"/>
      <c r="K9" s="31"/>
      <c r="L9" s="55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hidden="1" s="2" customFormat="1" ht="12" customHeight="1">
      <c r="A10" s="31"/>
      <c r="B10" s="37"/>
      <c r="C10" s="31"/>
      <c r="D10" s="142" t="s">
        <v>209</v>
      </c>
      <c r="E10" s="31"/>
      <c r="F10" s="31"/>
      <c r="G10" s="31"/>
      <c r="H10" s="31"/>
      <c r="I10" s="31"/>
      <c r="J10" s="31"/>
      <c r="K10" s="31"/>
      <c r="L10" s="55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hidden="1" s="2" customFormat="1" ht="16.5" customHeight="1">
      <c r="A11" s="31"/>
      <c r="B11" s="37"/>
      <c r="C11" s="31"/>
      <c r="D11" s="31"/>
      <c r="E11" s="144" t="s">
        <v>283</v>
      </c>
      <c r="F11" s="31"/>
      <c r="G11" s="31"/>
      <c r="H11" s="31"/>
      <c r="I11" s="31"/>
      <c r="J11" s="31"/>
      <c r="K11" s="31"/>
      <c r="L11" s="55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hidden="1" s="2" customFormat="1">
      <c r="A12" s="31"/>
      <c r="B12" s="37"/>
      <c r="C12" s="31"/>
      <c r="D12" s="31"/>
      <c r="E12" s="31"/>
      <c r="F12" s="31"/>
      <c r="G12" s="31"/>
      <c r="H12" s="31"/>
      <c r="I12" s="31"/>
      <c r="J12" s="31"/>
      <c r="K12" s="31"/>
      <c r="L12" s="55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hidden="1" s="2" customFormat="1" ht="12" customHeight="1">
      <c r="A13" s="31"/>
      <c r="B13" s="37"/>
      <c r="C13" s="31"/>
      <c r="D13" s="142" t="s">
        <v>16</v>
      </c>
      <c r="E13" s="31"/>
      <c r="F13" s="133" t="s">
        <v>1</v>
      </c>
      <c r="G13" s="31"/>
      <c r="H13" s="31"/>
      <c r="I13" s="142" t="s">
        <v>17</v>
      </c>
      <c r="J13" s="133" t="s">
        <v>1</v>
      </c>
      <c r="K13" s="31"/>
      <c r="L13" s="55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hidden="1" s="2" customFormat="1" ht="12" customHeight="1">
      <c r="A14" s="31"/>
      <c r="B14" s="37"/>
      <c r="C14" s="31"/>
      <c r="D14" s="142" t="s">
        <v>18</v>
      </c>
      <c r="E14" s="31"/>
      <c r="F14" s="133" t="s">
        <v>19</v>
      </c>
      <c r="G14" s="31"/>
      <c r="H14" s="31"/>
      <c r="I14" s="142" t="s">
        <v>20</v>
      </c>
      <c r="J14" s="145" t="str">
        <f>'Rekapitulace stavby'!AN8</f>
        <v>26. 3. 2021</v>
      </c>
      <c r="K14" s="31"/>
      <c r="L14" s="55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hidden="1" s="2" customFormat="1" ht="10.8" customHeight="1">
      <c r="A15" s="31"/>
      <c r="B15" s="37"/>
      <c r="C15" s="31"/>
      <c r="D15" s="31"/>
      <c r="E15" s="31"/>
      <c r="F15" s="31"/>
      <c r="G15" s="31"/>
      <c r="H15" s="31"/>
      <c r="I15" s="31"/>
      <c r="J15" s="31"/>
      <c r="K15" s="31"/>
      <c r="L15" s="55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hidden="1" s="2" customFormat="1" ht="12" customHeight="1">
      <c r="A16" s="31"/>
      <c r="B16" s="37"/>
      <c r="C16" s="31"/>
      <c r="D16" s="142" t="s">
        <v>22</v>
      </c>
      <c r="E16" s="31"/>
      <c r="F16" s="31"/>
      <c r="G16" s="31"/>
      <c r="H16" s="31"/>
      <c r="I16" s="142" t="s">
        <v>23</v>
      </c>
      <c r="J16" s="133" t="s">
        <v>24</v>
      </c>
      <c r="K16" s="31"/>
      <c r="L16" s="55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hidden="1" s="2" customFormat="1" ht="18" customHeight="1">
      <c r="A17" s="31"/>
      <c r="B17" s="37"/>
      <c r="C17" s="31"/>
      <c r="D17" s="31"/>
      <c r="E17" s="133" t="s">
        <v>25</v>
      </c>
      <c r="F17" s="31"/>
      <c r="G17" s="31"/>
      <c r="H17" s="31"/>
      <c r="I17" s="142" t="s">
        <v>26</v>
      </c>
      <c r="J17" s="133" t="s">
        <v>1</v>
      </c>
      <c r="K17" s="31"/>
      <c r="L17" s="55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hidden="1" s="2" customFormat="1" ht="6.96" customHeight="1">
      <c r="A18" s="31"/>
      <c r="B18" s="37"/>
      <c r="C18" s="31"/>
      <c r="D18" s="31"/>
      <c r="E18" s="31"/>
      <c r="F18" s="31"/>
      <c r="G18" s="31"/>
      <c r="H18" s="31"/>
      <c r="I18" s="31"/>
      <c r="J18" s="31"/>
      <c r="K18" s="31"/>
      <c r="L18" s="55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hidden="1" s="2" customFormat="1" ht="12" customHeight="1">
      <c r="A19" s="31"/>
      <c r="B19" s="37"/>
      <c r="C19" s="31"/>
      <c r="D19" s="142" t="s">
        <v>27</v>
      </c>
      <c r="E19" s="31"/>
      <c r="F19" s="31"/>
      <c r="G19" s="31"/>
      <c r="H19" s="31"/>
      <c r="I19" s="142" t="s">
        <v>23</v>
      </c>
      <c r="J19" s="133" t="s">
        <v>1</v>
      </c>
      <c r="K19" s="31"/>
      <c r="L19" s="55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hidden="1" s="2" customFormat="1" ht="18" customHeight="1">
      <c r="A20" s="31"/>
      <c r="B20" s="37"/>
      <c r="C20" s="31"/>
      <c r="D20" s="31"/>
      <c r="E20" s="133" t="s">
        <v>28</v>
      </c>
      <c r="F20" s="31"/>
      <c r="G20" s="31"/>
      <c r="H20" s="31"/>
      <c r="I20" s="142" t="s">
        <v>26</v>
      </c>
      <c r="J20" s="133" t="s">
        <v>1</v>
      </c>
      <c r="K20" s="31"/>
      <c r="L20" s="55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hidden="1" s="2" customFormat="1" ht="6.96" customHeight="1">
      <c r="A21" s="31"/>
      <c r="B21" s="37"/>
      <c r="C21" s="31"/>
      <c r="D21" s="31"/>
      <c r="E21" s="31"/>
      <c r="F21" s="31"/>
      <c r="G21" s="31"/>
      <c r="H21" s="31"/>
      <c r="I21" s="31"/>
      <c r="J21" s="31"/>
      <c r="K21" s="31"/>
      <c r="L21" s="55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hidden="1" s="2" customFormat="1" ht="12" customHeight="1">
      <c r="A22" s="31"/>
      <c r="B22" s="37"/>
      <c r="C22" s="31"/>
      <c r="D22" s="142" t="s">
        <v>29</v>
      </c>
      <c r="E22" s="31"/>
      <c r="F22" s="31"/>
      <c r="G22" s="31"/>
      <c r="H22" s="31"/>
      <c r="I22" s="142" t="s">
        <v>23</v>
      </c>
      <c r="J22" s="133" t="s">
        <v>30</v>
      </c>
      <c r="K22" s="31"/>
      <c r="L22" s="55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hidden="1" s="2" customFormat="1" ht="18" customHeight="1">
      <c r="A23" s="31"/>
      <c r="B23" s="37"/>
      <c r="C23" s="31"/>
      <c r="D23" s="31"/>
      <c r="E23" s="133" t="s">
        <v>31</v>
      </c>
      <c r="F23" s="31"/>
      <c r="G23" s="31"/>
      <c r="H23" s="31"/>
      <c r="I23" s="142" t="s">
        <v>26</v>
      </c>
      <c r="J23" s="133" t="s">
        <v>1</v>
      </c>
      <c r="K23" s="31"/>
      <c r="L23" s="55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hidden="1" s="2" customFormat="1" ht="6.96" customHeight="1">
      <c r="A24" s="31"/>
      <c r="B24" s="37"/>
      <c r="C24" s="31"/>
      <c r="D24" s="31"/>
      <c r="E24" s="31"/>
      <c r="F24" s="31"/>
      <c r="G24" s="31"/>
      <c r="H24" s="31"/>
      <c r="I24" s="31"/>
      <c r="J24" s="31"/>
      <c r="K24" s="31"/>
      <c r="L24" s="55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hidden="1" s="2" customFormat="1" ht="12" customHeight="1">
      <c r="A25" s="31"/>
      <c r="B25" s="37"/>
      <c r="C25" s="31"/>
      <c r="D25" s="142" t="s">
        <v>33</v>
      </c>
      <c r="E25" s="31"/>
      <c r="F25" s="31"/>
      <c r="G25" s="31"/>
      <c r="H25" s="31"/>
      <c r="I25" s="142" t="s">
        <v>23</v>
      </c>
      <c r="J25" s="133" t="s">
        <v>34</v>
      </c>
      <c r="K25" s="31"/>
      <c r="L25" s="55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hidden="1" s="2" customFormat="1" ht="18" customHeight="1">
      <c r="A26" s="31"/>
      <c r="B26" s="37"/>
      <c r="C26" s="31"/>
      <c r="D26" s="31"/>
      <c r="E26" s="133" t="s">
        <v>35</v>
      </c>
      <c r="F26" s="31"/>
      <c r="G26" s="31"/>
      <c r="H26" s="31"/>
      <c r="I26" s="142" t="s">
        <v>26</v>
      </c>
      <c r="J26" s="133" t="s">
        <v>1</v>
      </c>
      <c r="K26" s="31"/>
      <c r="L26" s="55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hidden="1" s="2" customFormat="1" ht="6.96" customHeight="1">
      <c r="A27" s="31"/>
      <c r="B27" s="37"/>
      <c r="C27" s="31"/>
      <c r="D27" s="31"/>
      <c r="E27" s="31"/>
      <c r="F27" s="31"/>
      <c r="G27" s="31"/>
      <c r="H27" s="31"/>
      <c r="I27" s="31"/>
      <c r="J27" s="31"/>
      <c r="K27" s="31"/>
      <c r="L27" s="55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hidden="1" s="2" customFormat="1" ht="12" customHeight="1">
      <c r="A28" s="31"/>
      <c r="B28" s="37"/>
      <c r="C28" s="31"/>
      <c r="D28" s="142" t="s">
        <v>36</v>
      </c>
      <c r="E28" s="31"/>
      <c r="F28" s="31"/>
      <c r="G28" s="31"/>
      <c r="H28" s="31"/>
      <c r="I28" s="31"/>
      <c r="J28" s="31"/>
      <c r="K28" s="31"/>
      <c r="L28" s="55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hidden="1" s="8" customFormat="1" ht="16.5" customHeight="1">
      <c r="A29" s="146"/>
      <c r="B29" s="147"/>
      <c r="C29" s="146"/>
      <c r="D29" s="146"/>
      <c r="E29" s="148" t="s">
        <v>1</v>
      </c>
      <c r="F29" s="148"/>
      <c r="G29" s="148"/>
      <c r="H29" s="148"/>
      <c r="I29" s="146"/>
      <c r="J29" s="146"/>
      <c r="K29" s="146"/>
      <c r="L29" s="149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</row>
    <row r="30" hidden="1" s="2" customFormat="1" ht="6.96" customHeight="1">
      <c r="A30" s="31"/>
      <c r="B30" s="37"/>
      <c r="C30" s="31"/>
      <c r="D30" s="31"/>
      <c r="E30" s="31"/>
      <c r="F30" s="31"/>
      <c r="G30" s="31"/>
      <c r="H30" s="31"/>
      <c r="I30" s="31"/>
      <c r="J30" s="31"/>
      <c r="K30" s="31"/>
      <c r="L30" s="55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hidden="1" s="2" customFormat="1" ht="6.96" customHeight="1">
      <c r="A31" s="31"/>
      <c r="B31" s="37"/>
      <c r="C31" s="31"/>
      <c r="D31" s="150"/>
      <c r="E31" s="150"/>
      <c r="F31" s="150"/>
      <c r="G31" s="150"/>
      <c r="H31" s="150"/>
      <c r="I31" s="150"/>
      <c r="J31" s="150"/>
      <c r="K31" s="150"/>
      <c r="L31" s="55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hidden="1" s="2" customFormat="1" ht="25.44" customHeight="1">
      <c r="A32" s="31"/>
      <c r="B32" s="37"/>
      <c r="C32" s="31"/>
      <c r="D32" s="151" t="s">
        <v>38</v>
      </c>
      <c r="E32" s="31"/>
      <c r="F32" s="31"/>
      <c r="G32" s="31"/>
      <c r="H32" s="31"/>
      <c r="I32" s="31"/>
      <c r="J32" s="152">
        <f>ROUND(J129, 2)</f>
        <v>3626439.3599999999</v>
      </c>
      <c r="K32" s="31"/>
      <c r="L32" s="55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hidden="1" s="2" customFormat="1" ht="6.96" customHeight="1">
      <c r="A33" s="31"/>
      <c r="B33" s="37"/>
      <c r="C33" s="31"/>
      <c r="D33" s="150"/>
      <c r="E33" s="150"/>
      <c r="F33" s="150"/>
      <c r="G33" s="150"/>
      <c r="H33" s="150"/>
      <c r="I33" s="150"/>
      <c r="J33" s="150"/>
      <c r="K33" s="150"/>
      <c r="L33" s="55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hidden="1" s="2" customFormat="1" ht="14.4" customHeight="1">
      <c r="A34" s="31"/>
      <c r="B34" s="37"/>
      <c r="C34" s="31"/>
      <c r="D34" s="31"/>
      <c r="E34" s="31"/>
      <c r="F34" s="153" t="s">
        <v>40</v>
      </c>
      <c r="G34" s="31"/>
      <c r="H34" s="31"/>
      <c r="I34" s="153" t="s">
        <v>39</v>
      </c>
      <c r="J34" s="153" t="s">
        <v>41</v>
      </c>
      <c r="K34" s="31"/>
      <c r="L34" s="55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hidden="1" s="2" customFormat="1" ht="14.4" customHeight="1">
      <c r="A35" s="31"/>
      <c r="B35" s="37"/>
      <c r="C35" s="31"/>
      <c r="D35" s="154" t="s">
        <v>42</v>
      </c>
      <c r="E35" s="142" t="s">
        <v>43</v>
      </c>
      <c r="F35" s="155">
        <f>ROUND((SUM(BE129:BE208)),  2)</f>
        <v>3626439.3599999999</v>
      </c>
      <c r="G35" s="31"/>
      <c r="H35" s="31"/>
      <c r="I35" s="156">
        <v>0.20999999999999999</v>
      </c>
      <c r="J35" s="155">
        <f>ROUND(((SUM(BE129:BE208))*I35),  2)</f>
        <v>761552.27000000002</v>
      </c>
      <c r="K35" s="31"/>
      <c r="L35" s="55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hidden="1" s="2" customFormat="1" ht="14.4" customHeight="1">
      <c r="A36" s="31"/>
      <c r="B36" s="37"/>
      <c r="C36" s="31"/>
      <c r="D36" s="31"/>
      <c r="E36" s="142" t="s">
        <v>44</v>
      </c>
      <c r="F36" s="155">
        <f>ROUND((SUM(BF129:BF208)),  2)</f>
        <v>0</v>
      </c>
      <c r="G36" s="31"/>
      <c r="H36" s="31"/>
      <c r="I36" s="156">
        <v>0.14999999999999999</v>
      </c>
      <c r="J36" s="155">
        <f>ROUND(((SUM(BF129:BF208))*I36),  2)</f>
        <v>0</v>
      </c>
      <c r="K36" s="31"/>
      <c r="L36" s="55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hidden="1" s="2" customFormat="1" ht="14.4" customHeight="1">
      <c r="A37" s="31"/>
      <c r="B37" s="37"/>
      <c r="C37" s="31"/>
      <c r="D37" s="31"/>
      <c r="E37" s="142" t="s">
        <v>45</v>
      </c>
      <c r="F37" s="155">
        <f>ROUND((SUM(BG129:BG208)),  2)</f>
        <v>0</v>
      </c>
      <c r="G37" s="31"/>
      <c r="H37" s="31"/>
      <c r="I37" s="156">
        <v>0.20999999999999999</v>
      </c>
      <c r="J37" s="155">
        <f>0</f>
        <v>0</v>
      </c>
      <c r="K37" s="31"/>
      <c r="L37" s="55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hidden="1" s="2" customFormat="1" ht="14.4" customHeight="1">
      <c r="A38" s="31"/>
      <c r="B38" s="37"/>
      <c r="C38" s="31"/>
      <c r="D38" s="31"/>
      <c r="E38" s="142" t="s">
        <v>46</v>
      </c>
      <c r="F38" s="155">
        <f>ROUND((SUM(BH129:BH208)),  2)</f>
        <v>0</v>
      </c>
      <c r="G38" s="31"/>
      <c r="H38" s="31"/>
      <c r="I38" s="156">
        <v>0.14999999999999999</v>
      </c>
      <c r="J38" s="155">
        <f>0</f>
        <v>0</v>
      </c>
      <c r="K38" s="31"/>
      <c r="L38" s="55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hidden="1" s="2" customFormat="1" ht="14.4" customHeight="1">
      <c r="A39" s="31"/>
      <c r="B39" s="37"/>
      <c r="C39" s="31"/>
      <c r="D39" s="31"/>
      <c r="E39" s="142" t="s">
        <v>47</v>
      </c>
      <c r="F39" s="155">
        <f>ROUND((SUM(BI129:BI208)),  2)</f>
        <v>0</v>
      </c>
      <c r="G39" s="31"/>
      <c r="H39" s="31"/>
      <c r="I39" s="156">
        <v>0</v>
      </c>
      <c r="J39" s="155">
        <f>0</f>
        <v>0</v>
      </c>
      <c r="K39" s="31"/>
      <c r="L39" s="55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hidden="1" s="2" customFormat="1" ht="6.96" customHeight="1">
      <c r="A40" s="31"/>
      <c r="B40" s="37"/>
      <c r="C40" s="31"/>
      <c r="D40" s="31"/>
      <c r="E40" s="31"/>
      <c r="F40" s="31"/>
      <c r="G40" s="31"/>
      <c r="H40" s="31"/>
      <c r="I40" s="31"/>
      <c r="J40" s="31"/>
      <c r="K40" s="31"/>
      <c r="L40" s="55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hidden="1" s="2" customFormat="1" ht="25.44" customHeight="1">
      <c r="A41" s="31"/>
      <c r="B41" s="37"/>
      <c r="C41" s="157"/>
      <c r="D41" s="158" t="s">
        <v>48</v>
      </c>
      <c r="E41" s="159"/>
      <c r="F41" s="159"/>
      <c r="G41" s="160" t="s">
        <v>49</v>
      </c>
      <c r="H41" s="161" t="s">
        <v>50</v>
      </c>
      <c r="I41" s="159"/>
      <c r="J41" s="162">
        <f>SUM(J32:J39)</f>
        <v>4387991.6299999999</v>
      </c>
      <c r="K41" s="163"/>
      <c r="L41" s="55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hidden="1" s="2" customFormat="1" ht="14.4" customHeight="1">
      <c r="A42" s="31"/>
      <c r="B42" s="37"/>
      <c r="C42" s="31"/>
      <c r="D42" s="31"/>
      <c r="E42" s="31"/>
      <c r="F42" s="31"/>
      <c r="G42" s="31"/>
      <c r="H42" s="31"/>
      <c r="I42" s="31"/>
      <c r="J42" s="31"/>
      <c r="K42" s="31"/>
      <c r="L42" s="55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55"/>
      <c r="D50" s="164" t="s">
        <v>51</v>
      </c>
      <c r="E50" s="165"/>
      <c r="F50" s="165"/>
      <c r="G50" s="164" t="s">
        <v>52</v>
      </c>
      <c r="H50" s="165"/>
      <c r="I50" s="165"/>
      <c r="J50" s="165"/>
      <c r="K50" s="165"/>
      <c r="L50" s="55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1"/>
      <c r="B61" s="37"/>
      <c r="C61" s="31"/>
      <c r="D61" s="166" t="s">
        <v>53</v>
      </c>
      <c r="E61" s="167"/>
      <c r="F61" s="168" t="s">
        <v>54</v>
      </c>
      <c r="G61" s="166" t="s">
        <v>53</v>
      </c>
      <c r="H61" s="167"/>
      <c r="I61" s="167"/>
      <c r="J61" s="169" t="s">
        <v>54</v>
      </c>
      <c r="K61" s="167"/>
      <c r="L61" s="55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1"/>
      <c r="B65" s="37"/>
      <c r="C65" s="31"/>
      <c r="D65" s="164" t="s">
        <v>55</v>
      </c>
      <c r="E65" s="170"/>
      <c r="F65" s="170"/>
      <c r="G65" s="164" t="s">
        <v>56</v>
      </c>
      <c r="H65" s="170"/>
      <c r="I65" s="170"/>
      <c r="J65" s="170"/>
      <c r="K65" s="170"/>
      <c r="L65" s="55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1"/>
      <c r="B76" s="37"/>
      <c r="C76" s="31"/>
      <c r="D76" s="166" t="s">
        <v>53</v>
      </c>
      <c r="E76" s="167"/>
      <c r="F76" s="168" t="s">
        <v>54</v>
      </c>
      <c r="G76" s="166" t="s">
        <v>53</v>
      </c>
      <c r="H76" s="167"/>
      <c r="I76" s="167"/>
      <c r="J76" s="169" t="s">
        <v>54</v>
      </c>
      <c r="K76" s="167"/>
      <c r="L76" s="55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hidden="1" s="2" customFormat="1" ht="14.4" customHeight="1">
      <c r="A77" s="31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55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78" hidden="1"/>
    <row r="79" hidden="1"/>
    <row r="80" hidden="1"/>
    <row r="81" s="2" customFormat="1" ht="6.96" customHeight="1">
      <c r="A81" s="31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55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="2" customFormat="1" ht="24.96" customHeight="1">
      <c r="A82" s="31"/>
      <c r="B82" s="32"/>
      <c r="C82" s="22" t="s">
        <v>166</v>
      </c>
      <c r="D82" s="33"/>
      <c r="E82" s="33"/>
      <c r="F82" s="33"/>
      <c r="G82" s="33"/>
      <c r="H82" s="33"/>
      <c r="I82" s="33"/>
      <c r="J82" s="33"/>
      <c r="K82" s="33"/>
      <c r="L82" s="55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="2" customFormat="1" ht="6.96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5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="2" customFormat="1" ht="12" customHeight="1">
      <c r="A84" s="31"/>
      <c r="B84" s="32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55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="2" customFormat="1" ht="16.5" customHeight="1">
      <c r="A85" s="31"/>
      <c r="B85" s="32"/>
      <c r="C85" s="33"/>
      <c r="D85" s="33"/>
      <c r="E85" s="175" t="str">
        <f>E7</f>
        <v>Nový objekt tělocvičny, základní školy Roztoky - Žalov</v>
      </c>
      <c r="F85" s="28"/>
      <c r="G85" s="28"/>
      <c r="H85" s="28"/>
      <c r="I85" s="33"/>
      <c r="J85" s="33"/>
      <c r="K85" s="33"/>
      <c r="L85" s="55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="1" customFormat="1" ht="12" customHeight="1">
      <c r="B86" s="20"/>
      <c r="C86" s="28" t="s">
        <v>164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1"/>
      <c r="B87" s="32"/>
      <c r="C87" s="33"/>
      <c r="D87" s="33"/>
      <c r="E87" s="175" t="s">
        <v>208</v>
      </c>
      <c r="F87" s="33"/>
      <c r="G87" s="33"/>
      <c r="H87" s="33"/>
      <c r="I87" s="33"/>
      <c r="J87" s="33"/>
      <c r="K87" s="33"/>
      <c r="L87" s="55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="2" customFormat="1" ht="12" customHeight="1">
      <c r="A88" s="31"/>
      <c r="B88" s="32"/>
      <c r="C88" s="28" t="s">
        <v>209</v>
      </c>
      <c r="D88" s="33"/>
      <c r="E88" s="33"/>
      <c r="F88" s="33"/>
      <c r="G88" s="33"/>
      <c r="H88" s="33"/>
      <c r="I88" s="33"/>
      <c r="J88" s="33"/>
      <c r="K88" s="33"/>
      <c r="L88" s="55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="2" customFormat="1" ht="16.5" customHeight="1">
      <c r="A89" s="31"/>
      <c r="B89" s="32"/>
      <c r="C89" s="33"/>
      <c r="D89" s="33"/>
      <c r="E89" s="68" t="str">
        <f>E11</f>
        <v>1-04 - Obálka objektu</v>
      </c>
      <c r="F89" s="33"/>
      <c r="G89" s="33"/>
      <c r="H89" s="33"/>
      <c r="I89" s="33"/>
      <c r="J89" s="33"/>
      <c r="K89" s="33"/>
      <c r="L89" s="55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="2" customFormat="1" ht="6.96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55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="2" customFormat="1" ht="12" customHeight="1">
      <c r="A91" s="31"/>
      <c r="B91" s="32"/>
      <c r="C91" s="28" t="s">
        <v>18</v>
      </c>
      <c r="D91" s="33"/>
      <c r="E91" s="33"/>
      <c r="F91" s="25" t="str">
        <f>F14</f>
        <v>parc.č. 2990/9, 2994/2, k.ú. Žalov</v>
      </c>
      <c r="G91" s="33"/>
      <c r="H91" s="33"/>
      <c r="I91" s="28" t="s">
        <v>20</v>
      </c>
      <c r="J91" s="71" t="str">
        <f>IF(J14="","",J14)</f>
        <v>26. 3. 2021</v>
      </c>
      <c r="K91" s="33"/>
      <c r="L91" s="55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="2" customFormat="1" ht="6.96" customHeight="1">
      <c r="A92" s="31"/>
      <c r="B92" s="32"/>
      <c r="C92" s="33"/>
      <c r="D92" s="33"/>
      <c r="E92" s="33"/>
      <c r="F92" s="33"/>
      <c r="G92" s="33"/>
      <c r="H92" s="33"/>
      <c r="I92" s="33"/>
      <c r="J92" s="33"/>
      <c r="K92" s="33"/>
      <c r="L92" s="55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="2" customFormat="1" ht="40.05" customHeight="1">
      <c r="A93" s="31"/>
      <c r="B93" s="32"/>
      <c r="C93" s="28" t="s">
        <v>22</v>
      </c>
      <c r="D93" s="33"/>
      <c r="E93" s="33"/>
      <c r="F93" s="25" t="str">
        <f>E17</f>
        <v>Město Roztoky, nám. 5 května 2, Roztoky</v>
      </c>
      <c r="G93" s="33"/>
      <c r="H93" s="33"/>
      <c r="I93" s="28" t="s">
        <v>29</v>
      </c>
      <c r="J93" s="29" t="str">
        <f>E23</f>
        <v>B.B.D. s.r.o., Rokycanova 30, 130 00, Praha 3</v>
      </c>
      <c r="K93" s="33"/>
      <c r="L93" s="55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="2" customFormat="1" ht="40.05" customHeight="1">
      <c r="A94" s="31"/>
      <c r="B94" s="32"/>
      <c r="C94" s="28" t="s">
        <v>27</v>
      </c>
      <c r="D94" s="33"/>
      <c r="E94" s="33"/>
      <c r="F94" s="25" t="str">
        <f>IF(E20="","",E20)</f>
        <v>bude vybrán</v>
      </c>
      <c r="G94" s="33"/>
      <c r="H94" s="33"/>
      <c r="I94" s="28" t="s">
        <v>33</v>
      </c>
      <c r="J94" s="29" t="str">
        <f>E26</f>
        <v>NASTA GROUP s.r.o., Za Sokolovnou 92, Zdiby</v>
      </c>
      <c r="K94" s="33"/>
      <c r="L94" s="55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="2" customFormat="1" ht="10.32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55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="2" customFormat="1" ht="29.28" customHeight="1">
      <c r="A96" s="31"/>
      <c r="B96" s="32"/>
      <c r="C96" s="176" t="s">
        <v>167</v>
      </c>
      <c r="D96" s="177"/>
      <c r="E96" s="177"/>
      <c r="F96" s="177"/>
      <c r="G96" s="177"/>
      <c r="H96" s="177"/>
      <c r="I96" s="177"/>
      <c r="J96" s="178" t="s">
        <v>168</v>
      </c>
      <c r="K96" s="177"/>
      <c r="L96" s="55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="2" customFormat="1" ht="10.32" customHeight="1">
      <c r="A97" s="31"/>
      <c r="B97" s="32"/>
      <c r="C97" s="33"/>
      <c r="D97" s="33"/>
      <c r="E97" s="33"/>
      <c r="F97" s="33"/>
      <c r="G97" s="33"/>
      <c r="H97" s="33"/>
      <c r="I97" s="33"/>
      <c r="J97" s="33"/>
      <c r="K97" s="33"/>
      <c r="L97" s="55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="2" customFormat="1" ht="22.8" customHeight="1">
      <c r="A98" s="31"/>
      <c r="B98" s="32"/>
      <c r="C98" s="179" t="s">
        <v>169</v>
      </c>
      <c r="D98" s="33"/>
      <c r="E98" s="33"/>
      <c r="F98" s="33"/>
      <c r="G98" s="33"/>
      <c r="H98" s="33"/>
      <c r="I98" s="33"/>
      <c r="J98" s="102">
        <f>J129</f>
        <v>3626439.3599999999</v>
      </c>
      <c r="K98" s="33"/>
      <c r="L98" s="55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U98" s="16" t="s">
        <v>170</v>
      </c>
    </row>
    <row r="99" s="9" customFormat="1" ht="24.96" customHeight="1">
      <c r="A99" s="9"/>
      <c r="B99" s="180"/>
      <c r="C99" s="181"/>
      <c r="D99" s="182" t="s">
        <v>284</v>
      </c>
      <c r="E99" s="183"/>
      <c r="F99" s="183"/>
      <c r="G99" s="183"/>
      <c r="H99" s="183"/>
      <c r="I99" s="183"/>
      <c r="J99" s="184">
        <f>J130</f>
        <v>3626439.3599999999</v>
      </c>
      <c r="K99" s="181"/>
      <c r="L99" s="18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3" customFormat="1" ht="19.92" customHeight="1">
      <c r="A100" s="13"/>
      <c r="B100" s="246"/>
      <c r="C100" s="125"/>
      <c r="D100" s="247" t="s">
        <v>285</v>
      </c>
      <c r="E100" s="248"/>
      <c r="F100" s="248"/>
      <c r="G100" s="248"/>
      <c r="H100" s="248"/>
      <c r="I100" s="248"/>
      <c r="J100" s="249">
        <f>J131</f>
        <v>1292907</v>
      </c>
      <c r="K100" s="125"/>
      <c r="L100" s="250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</row>
    <row r="101" s="13" customFormat="1" ht="14.88" customHeight="1">
      <c r="A101" s="13"/>
      <c r="B101" s="246"/>
      <c r="C101" s="125"/>
      <c r="D101" s="247" t="s">
        <v>286</v>
      </c>
      <c r="E101" s="248"/>
      <c r="F101" s="248"/>
      <c r="G101" s="248"/>
      <c r="H101" s="248"/>
      <c r="I101" s="248"/>
      <c r="J101" s="249">
        <f>J132</f>
        <v>889907</v>
      </c>
      <c r="K101" s="125"/>
      <c r="L101" s="250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</row>
    <row r="102" s="13" customFormat="1" ht="14.88" customHeight="1">
      <c r="A102" s="13"/>
      <c r="B102" s="246"/>
      <c r="C102" s="125"/>
      <c r="D102" s="247" t="s">
        <v>287</v>
      </c>
      <c r="E102" s="248"/>
      <c r="F102" s="248"/>
      <c r="G102" s="248"/>
      <c r="H102" s="248"/>
      <c r="I102" s="248"/>
      <c r="J102" s="249">
        <f>J139</f>
        <v>403000</v>
      </c>
      <c r="K102" s="125"/>
      <c r="L102" s="250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</row>
    <row r="103" s="13" customFormat="1" ht="19.92" customHeight="1">
      <c r="A103" s="13"/>
      <c r="B103" s="246"/>
      <c r="C103" s="125"/>
      <c r="D103" s="247" t="s">
        <v>288</v>
      </c>
      <c r="E103" s="248"/>
      <c r="F103" s="248"/>
      <c r="G103" s="248"/>
      <c r="H103" s="248"/>
      <c r="I103" s="248"/>
      <c r="J103" s="249">
        <f>J142</f>
        <v>2333532.3599999999</v>
      </c>
      <c r="K103" s="125"/>
      <c r="L103" s="250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</row>
    <row r="104" s="13" customFormat="1" ht="14.88" customHeight="1">
      <c r="A104" s="13"/>
      <c r="B104" s="246"/>
      <c r="C104" s="125"/>
      <c r="D104" s="247" t="s">
        <v>289</v>
      </c>
      <c r="E104" s="248"/>
      <c r="F104" s="248"/>
      <c r="G104" s="248"/>
      <c r="H104" s="248"/>
      <c r="I104" s="248"/>
      <c r="J104" s="249">
        <f>J143</f>
        <v>996572.25</v>
      </c>
      <c r="K104" s="125"/>
      <c r="L104" s="250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</row>
    <row r="105" s="13" customFormat="1" ht="14.88" customHeight="1">
      <c r="A105" s="13"/>
      <c r="B105" s="246"/>
      <c r="C105" s="125"/>
      <c r="D105" s="247" t="s">
        <v>290</v>
      </c>
      <c r="E105" s="248"/>
      <c r="F105" s="248"/>
      <c r="G105" s="248"/>
      <c r="H105" s="248"/>
      <c r="I105" s="248"/>
      <c r="J105" s="249">
        <f>J160</f>
        <v>444095.88</v>
      </c>
      <c r="K105" s="125"/>
      <c r="L105" s="250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</row>
    <row r="106" s="13" customFormat="1" ht="14.88" customHeight="1">
      <c r="A106" s="13"/>
      <c r="B106" s="246"/>
      <c r="C106" s="125"/>
      <c r="D106" s="247" t="s">
        <v>291</v>
      </c>
      <c r="E106" s="248"/>
      <c r="F106" s="248"/>
      <c r="G106" s="248"/>
      <c r="H106" s="248"/>
      <c r="I106" s="248"/>
      <c r="J106" s="249">
        <f>J183</f>
        <v>278628.28000000003</v>
      </c>
      <c r="K106" s="125"/>
      <c r="L106" s="250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</row>
    <row r="107" s="13" customFormat="1" ht="14.88" customHeight="1">
      <c r="A107" s="13"/>
      <c r="B107" s="246"/>
      <c r="C107" s="125"/>
      <c r="D107" s="247" t="s">
        <v>292</v>
      </c>
      <c r="E107" s="248"/>
      <c r="F107" s="248"/>
      <c r="G107" s="248"/>
      <c r="H107" s="248"/>
      <c r="I107" s="248"/>
      <c r="J107" s="249">
        <f>J198</f>
        <v>614235.94999999995</v>
      </c>
      <c r="K107" s="125"/>
      <c r="L107" s="250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</row>
    <row r="108" s="2" customFormat="1" ht="21.84" customHeight="1">
      <c r="A108" s="31"/>
      <c r="B108" s="32"/>
      <c r="C108" s="33"/>
      <c r="D108" s="33"/>
      <c r="E108" s="33"/>
      <c r="F108" s="33"/>
      <c r="G108" s="33"/>
      <c r="H108" s="33"/>
      <c r="I108" s="33"/>
      <c r="J108" s="33"/>
      <c r="K108" s="33"/>
      <c r="L108" s="55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="2" customFormat="1" ht="6.96" customHeight="1">
      <c r="A109" s="31"/>
      <c r="B109" s="58"/>
      <c r="C109" s="59"/>
      <c r="D109" s="59"/>
      <c r="E109" s="59"/>
      <c r="F109" s="59"/>
      <c r="G109" s="59"/>
      <c r="H109" s="59"/>
      <c r="I109" s="59"/>
      <c r="J109" s="59"/>
      <c r="K109" s="59"/>
      <c r="L109" s="55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3" s="2" customFormat="1" ht="6.96" customHeight="1">
      <c r="A113" s="31"/>
      <c r="B113" s="60"/>
      <c r="C113" s="61"/>
      <c r="D113" s="61"/>
      <c r="E113" s="61"/>
      <c r="F113" s="61"/>
      <c r="G113" s="61"/>
      <c r="H113" s="61"/>
      <c r="I113" s="61"/>
      <c r="J113" s="61"/>
      <c r="K113" s="61"/>
      <c r="L113" s="55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="2" customFormat="1" ht="24.96" customHeight="1">
      <c r="A114" s="31"/>
      <c r="B114" s="32"/>
      <c r="C114" s="22" t="s">
        <v>172</v>
      </c>
      <c r="D114" s="33"/>
      <c r="E114" s="33"/>
      <c r="F114" s="33"/>
      <c r="G114" s="33"/>
      <c r="H114" s="33"/>
      <c r="I114" s="33"/>
      <c r="J114" s="33"/>
      <c r="K114" s="33"/>
      <c r="L114" s="55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="2" customFormat="1" ht="6.96" customHeight="1">
      <c r="A115" s="31"/>
      <c r="B115" s="32"/>
      <c r="C115" s="33"/>
      <c r="D115" s="33"/>
      <c r="E115" s="33"/>
      <c r="F115" s="33"/>
      <c r="G115" s="33"/>
      <c r="H115" s="33"/>
      <c r="I115" s="33"/>
      <c r="J115" s="33"/>
      <c r="K115" s="33"/>
      <c r="L115" s="55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="2" customFormat="1" ht="12" customHeight="1">
      <c r="A116" s="31"/>
      <c r="B116" s="32"/>
      <c r="C116" s="28" t="s">
        <v>14</v>
      </c>
      <c r="D116" s="33"/>
      <c r="E116" s="33"/>
      <c r="F116" s="33"/>
      <c r="G116" s="33"/>
      <c r="H116" s="33"/>
      <c r="I116" s="33"/>
      <c r="J116" s="33"/>
      <c r="K116" s="33"/>
      <c r="L116" s="55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="2" customFormat="1" ht="16.5" customHeight="1">
      <c r="A117" s="31"/>
      <c r="B117" s="32"/>
      <c r="C117" s="33"/>
      <c r="D117" s="33"/>
      <c r="E117" s="175" t="str">
        <f>E7</f>
        <v>Nový objekt tělocvičny, základní školy Roztoky - Žalov</v>
      </c>
      <c r="F117" s="28"/>
      <c r="G117" s="28"/>
      <c r="H117" s="28"/>
      <c r="I117" s="33"/>
      <c r="J117" s="33"/>
      <c r="K117" s="33"/>
      <c r="L117" s="55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="1" customFormat="1" ht="12" customHeight="1">
      <c r="B118" s="20"/>
      <c r="C118" s="28" t="s">
        <v>164</v>
      </c>
      <c r="D118" s="21"/>
      <c r="E118" s="21"/>
      <c r="F118" s="21"/>
      <c r="G118" s="21"/>
      <c r="H118" s="21"/>
      <c r="I118" s="21"/>
      <c r="J118" s="21"/>
      <c r="K118" s="21"/>
      <c r="L118" s="19"/>
    </row>
    <row r="119" s="2" customFormat="1" ht="16.5" customHeight="1">
      <c r="A119" s="31"/>
      <c r="B119" s="32"/>
      <c r="C119" s="33"/>
      <c r="D119" s="33"/>
      <c r="E119" s="175" t="s">
        <v>208</v>
      </c>
      <c r="F119" s="33"/>
      <c r="G119" s="33"/>
      <c r="H119" s="33"/>
      <c r="I119" s="33"/>
      <c r="J119" s="33"/>
      <c r="K119" s="33"/>
      <c r="L119" s="55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="2" customFormat="1" ht="12" customHeight="1">
      <c r="A120" s="31"/>
      <c r="B120" s="32"/>
      <c r="C120" s="28" t="s">
        <v>209</v>
      </c>
      <c r="D120" s="33"/>
      <c r="E120" s="33"/>
      <c r="F120" s="33"/>
      <c r="G120" s="33"/>
      <c r="H120" s="33"/>
      <c r="I120" s="33"/>
      <c r="J120" s="33"/>
      <c r="K120" s="33"/>
      <c r="L120" s="55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="2" customFormat="1" ht="16.5" customHeight="1">
      <c r="A121" s="31"/>
      <c r="B121" s="32"/>
      <c r="C121" s="33"/>
      <c r="D121" s="33"/>
      <c r="E121" s="68" t="str">
        <f>E11</f>
        <v>1-04 - Obálka objektu</v>
      </c>
      <c r="F121" s="33"/>
      <c r="G121" s="33"/>
      <c r="H121" s="33"/>
      <c r="I121" s="33"/>
      <c r="J121" s="33"/>
      <c r="K121" s="33"/>
      <c r="L121" s="55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="2" customFormat="1" ht="6.96" customHeight="1">
      <c r="A122" s="31"/>
      <c r="B122" s="32"/>
      <c r="C122" s="33"/>
      <c r="D122" s="33"/>
      <c r="E122" s="33"/>
      <c r="F122" s="33"/>
      <c r="G122" s="33"/>
      <c r="H122" s="33"/>
      <c r="I122" s="33"/>
      <c r="J122" s="33"/>
      <c r="K122" s="33"/>
      <c r="L122" s="55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="2" customFormat="1" ht="12" customHeight="1">
      <c r="A123" s="31"/>
      <c r="B123" s="32"/>
      <c r="C123" s="28" t="s">
        <v>18</v>
      </c>
      <c r="D123" s="33"/>
      <c r="E123" s="33"/>
      <c r="F123" s="25" t="str">
        <f>F14</f>
        <v>parc.č. 2990/9, 2994/2, k.ú. Žalov</v>
      </c>
      <c r="G123" s="33"/>
      <c r="H123" s="33"/>
      <c r="I123" s="28" t="s">
        <v>20</v>
      </c>
      <c r="J123" s="71" t="str">
        <f>IF(J14="","",J14)</f>
        <v>26. 3. 2021</v>
      </c>
      <c r="K123" s="33"/>
      <c r="L123" s="55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="2" customFormat="1" ht="6.96" customHeight="1">
      <c r="A124" s="31"/>
      <c r="B124" s="32"/>
      <c r="C124" s="33"/>
      <c r="D124" s="33"/>
      <c r="E124" s="33"/>
      <c r="F124" s="33"/>
      <c r="G124" s="33"/>
      <c r="H124" s="33"/>
      <c r="I124" s="33"/>
      <c r="J124" s="33"/>
      <c r="K124" s="33"/>
      <c r="L124" s="55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="2" customFormat="1" ht="40.05" customHeight="1">
      <c r="A125" s="31"/>
      <c r="B125" s="32"/>
      <c r="C125" s="28" t="s">
        <v>22</v>
      </c>
      <c r="D125" s="33"/>
      <c r="E125" s="33"/>
      <c r="F125" s="25" t="str">
        <f>E17</f>
        <v>Město Roztoky, nám. 5 května 2, Roztoky</v>
      </c>
      <c r="G125" s="33"/>
      <c r="H125" s="33"/>
      <c r="I125" s="28" t="s">
        <v>29</v>
      </c>
      <c r="J125" s="29" t="str">
        <f>E23</f>
        <v>B.B.D. s.r.o., Rokycanova 30, 130 00, Praha 3</v>
      </c>
      <c r="K125" s="33"/>
      <c r="L125" s="55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="2" customFormat="1" ht="40.05" customHeight="1">
      <c r="A126" s="31"/>
      <c r="B126" s="32"/>
      <c r="C126" s="28" t="s">
        <v>27</v>
      </c>
      <c r="D126" s="33"/>
      <c r="E126" s="33"/>
      <c r="F126" s="25" t="str">
        <f>IF(E20="","",E20)</f>
        <v>bude vybrán</v>
      </c>
      <c r="G126" s="33"/>
      <c r="H126" s="33"/>
      <c r="I126" s="28" t="s">
        <v>33</v>
      </c>
      <c r="J126" s="29" t="str">
        <f>E26</f>
        <v>NASTA GROUP s.r.o., Za Sokolovnou 92, Zdiby</v>
      </c>
      <c r="K126" s="33"/>
      <c r="L126" s="55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="2" customFormat="1" ht="10.32" customHeight="1">
      <c r="A127" s="31"/>
      <c r="B127" s="32"/>
      <c r="C127" s="33"/>
      <c r="D127" s="33"/>
      <c r="E127" s="33"/>
      <c r="F127" s="33"/>
      <c r="G127" s="33"/>
      <c r="H127" s="33"/>
      <c r="I127" s="33"/>
      <c r="J127" s="33"/>
      <c r="K127" s="33"/>
      <c r="L127" s="55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="10" customFormat="1" ht="29.28" customHeight="1">
      <c r="A128" s="186"/>
      <c r="B128" s="187"/>
      <c r="C128" s="188" t="s">
        <v>173</v>
      </c>
      <c r="D128" s="189" t="s">
        <v>63</v>
      </c>
      <c r="E128" s="189" t="s">
        <v>59</v>
      </c>
      <c r="F128" s="189" t="s">
        <v>60</v>
      </c>
      <c r="G128" s="189" t="s">
        <v>174</v>
      </c>
      <c r="H128" s="189" t="s">
        <v>175</v>
      </c>
      <c r="I128" s="189" t="s">
        <v>176</v>
      </c>
      <c r="J128" s="190" t="s">
        <v>168</v>
      </c>
      <c r="K128" s="191" t="s">
        <v>177</v>
      </c>
      <c r="L128" s="192"/>
      <c r="M128" s="92" t="s">
        <v>1</v>
      </c>
      <c r="N128" s="93" t="s">
        <v>42</v>
      </c>
      <c r="O128" s="93" t="s">
        <v>178</v>
      </c>
      <c r="P128" s="93" t="s">
        <v>179</v>
      </c>
      <c r="Q128" s="93" t="s">
        <v>180</v>
      </c>
      <c r="R128" s="93" t="s">
        <v>181</v>
      </c>
      <c r="S128" s="93" t="s">
        <v>182</v>
      </c>
      <c r="T128" s="94" t="s">
        <v>183</v>
      </c>
      <c r="U128" s="186"/>
      <c r="V128" s="186"/>
      <c r="W128" s="186"/>
      <c r="X128" s="186"/>
      <c r="Y128" s="186"/>
      <c r="Z128" s="186"/>
      <c r="AA128" s="186"/>
      <c r="AB128" s="186"/>
      <c r="AC128" s="186"/>
      <c r="AD128" s="186"/>
      <c r="AE128" s="186"/>
    </row>
    <row r="129" s="2" customFormat="1" ht="22.8" customHeight="1">
      <c r="A129" s="31"/>
      <c r="B129" s="32"/>
      <c r="C129" s="99" t="s">
        <v>184</v>
      </c>
      <c r="D129" s="33"/>
      <c r="E129" s="33"/>
      <c r="F129" s="33"/>
      <c r="G129" s="33"/>
      <c r="H129" s="33"/>
      <c r="I129" s="33"/>
      <c r="J129" s="193">
        <f>BK129</f>
        <v>3626439.3599999999</v>
      </c>
      <c r="K129" s="33"/>
      <c r="L129" s="37"/>
      <c r="M129" s="95"/>
      <c r="N129" s="194"/>
      <c r="O129" s="96"/>
      <c r="P129" s="195">
        <f>P130</f>
        <v>0</v>
      </c>
      <c r="Q129" s="96"/>
      <c r="R129" s="195">
        <f>R130</f>
        <v>0</v>
      </c>
      <c r="S129" s="96"/>
      <c r="T129" s="196">
        <f>T130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T129" s="16" t="s">
        <v>77</v>
      </c>
      <c r="AU129" s="16" t="s">
        <v>170</v>
      </c>
      <c r="BK129" s="197">
        <f>BK130</f>
        <v>3626439.3599999999</v>
      </c>
    </row>
    <row r="130" s="11" customFormat="1" ht="25.92" customHeight="1">
      <c r="A130" s="11"/>
      <c r="B130" s="198"/>
      <c r="C130" s="199"/>
      <c r="D130" s="200" t="s">
        <v>77</v>
      </c>
      <c r="E130" s="201" t="s">
        <v>293</v>
      </c>
      <c r="F130" s="201" t="s">
        <v>294</v>
      </c>
      <c r="G130" s="199"/>
      <c r="H130" s="199"/>
      <c r="I130" s="199"/>
      <c r="J130" s="202">
        <f>BK130</f>
        <v>3626439.3599999999</v>
      </c>
      <c r="K130" s="199"/>
      <c r="L130" s="203"/>
      <c r="M130" s="204"/>
      <c r="N130" s="205"/>
      <c r="O130" s="205"/>
      <c r="P130" s="206">
        <f>P131+P142</f>
        <v>0</v>
      </c>
      <c r="Q130" s="205"/>
      <c r="R130" s="206">
        <f>R131+R142</f>
        <v>0</v>
      </c>
      <c r="S130" s="205"/>
      <c r="T130" s="207">
        <f>T131+T142</f>
        <v>0</v>
      </c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R130" s="208" t="s">
        <v>86</v>
      </c>
      <c r="AT130" s="209" t="s">
        <v>77</v>
      </c>
      <c r="AU130" s="209" t="s">
        <v>78</v>
      </c>
      <c r="AY130" s="208" t="s">
        <v>187</v>
      </c>
      <c r="BK130" s="210">
        <f>BK131+BK142</f>
        <v>3626439.3599999999</v>
      </c>
    </row>
    <row r="131" s="11" customFormat="1" ht="22.8" customHeight="1">
      <c r="A131" s="11"/>
      <c r="B131" s="198"/>
      <c r="C131" s="199"/>
      <c r="D131" s="200" t="s">
        <v>77</v>
      </c>
      <c r="E131" s="251" t="s">
        <v>295</v>
      </c>
      <c r="F131" s="251" t="s">
        <v>296</v>
      </c>
      <c r="G131" s="199"/>
      <c r="H131" s="199"/>
      <c r="I131" s="199"/>
      <c r="J131" s="252">
        <f>BK131</f>
        <v>1292907</v>
      </c>
      <c r="K131" s="199"/>
      <c r="L131" s="203"/>
      <c r="M131" s="204"/>
      <c r="N131" s="205"/>
      <c r="O131" s="205"/>
      <c r="P131" s="206">
        <f>P132+P139</f>
        <v>0</v>
      </c>
      <c r="Q131" s="205"/>
      <c r="R131" s="206">
        <f>R132+R139</f>
        <v>0</v>
      </c>
      <c r="S131" s="205"/>
      <c r="T131" s="207">
        <f>T132+T139</f>
        <v>0</v>
      </c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R131" s="208" t="s">
        <v>86</v>
      </c>
      <c r="AT131" s="209" t="s">
        <v>77</v>
      </c>
      <c r="AU131" s="209" t="s">
        <v>86</v>
      </c>
      <c r="AY131" s="208" t="s">
        <v>187</v>
      </c>
      <c r="BK131" s="210">
        <f>BK132+BK139</f>
        <v>1292907</v>
      </c>
    </row>
    <row r="132" s="11" customFormat="1" ht="20.88" customHeight="1">
      <c r="A132" s="11"/>
      <c r="B132" s="198"/>
      <c r="C132" s="199"/>
      <c r="D132" s="200" t="s">
        <v>77</v>
      </c>
      <c r="E132" s="251" t="s">
        <v>297</v>
      </c>
      <c r="F132" s="251" t="s">
        <v>298</v>
      </c>
      <c r="G132" s="199"/>
      <c r="H132" s="199"/>
      <c r="I132" s="199"/>
      <c r="J132" s="252">
        <f>BK132</f>
        <v>889907</v>
      </c>
      <c r="K132" s="199"/>
      <c r="L132" s="203"/>
      <c r="M132" s="204"/>
      <c r="N132" s="205"/>
      <c r="O132" s="205"/>
      <c r="P132" s="206">
        <f>SUM(P133:P138)</f>
        <v>0</v>
      </c>
      <c r="Q132" s="205"/>
      <c r="R132" s="206">
        <f>SUM(R133:R138)</f>
        <v>0</v>
      </c>
      <c r="S132" s="205"/>
      <c r="T132" s="207">
        <f>SUM(T133:T138)</f>
        <v>0</v>
      </c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R132" s="208" t="s">
        <v>86</v>
      </c>
      <c r="AT132" s="209" t="s">
        <v>77</v>
      </c>
      <c r="AU132" s="209" t="s">
        <v>88</v>
      </c>
      <c r="AY132" s="208" t="s">
        <v>187</v>
      </c>
      <c r="BK132" s="210">
        <f>SUM(BK133:BK138)</f>
        <v>889907</v>
      </c>
    </row>
    <row r="133" s="2" customFormat="1" ht="21.75" customHeight="1">
      <c r="A133" s="31"/>
      <c r="B133" s="32"/>
      <c r="C133" s="211" t="s">
        <v>86</v>
      </c>
      <c r="D133" s="211" t="s">
        <v>188</v>
      </c>
      <c r="E133" s="212" t="s">
        <v>299</v>
      </c>
      <c r="F133" s="213" t="s">
        <v>300</v>
      </c>
      <c r="G133" s="214" t="s">
        <v>216</v>
      </c>
      <c r="H133" s="215">
        <v>337.89999999999998</v>
      </c>
      <c r="I133" s="216">
        <v>2150</v>
      </c>
      <c r="J133" s="216">
        <f>ROUND(I133*H133,2)</f>
        <v>726485</v>
      </c>
      <c r="K133" s="217"/>
      <c r="L133" s="37"/>
      <c r="M133" s="218" t="s">
        <v>1</v>
      </c>
      <c r="N133" s="219" t="s">
        <v>43</v>
      </c>
      <c r="O133" s="220">
        <v>0</v>
      </c>
      <c r="P133" s="220">
        <f>O133*H133</f>
        <v>0</v>
      </c>
      <c r="Q133" s="220">
        <v>0</v>
      </c>
      <c r="R133" s="220">
        <f>Q133*H133</f>
        <v>0</v>
      </c>
      <c r="S133" s="220">
        <v>0</v>
      </c>
      <c r="T133" s="221">
        <f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222" t="s">
        <v>204</v>
      </c>
      <c r="AT133" s="222" t="s">
        <v>188</v>
      </c>
      <c r="AU133" s="222" t="s">
        <v>199</v>
      </c>
      <c r="AY133" s="16" t="s">
        <v>187</v>
      </c>
      <c r="BE133" s="223">
        <f>IF(N133="základní",J133,0)</f>
        <v>726485</v>
      </c>
      <c r="BF133" s="223">
        <f>IF(N133="snížená",J133,0)</f>
        <v>0</v>
      </c>
      <c r="BG133" s="223">
        <f>IF(N133="zákl. přenesená",J133,0)</f>
        <v>0</v>
      </c>
      <c r="BH133" s="223">
        <f>IF(N133="sníž. přenesená",J133,0)</f>
        <v>0</v>
      </c>
      <c r="BI133" s="223">
        <f>IF(N133="nulová",J133,0)</f>
        <v>0</v>
      </c>
      <c r="BJ133" s="16" t="s">
        <v>86</v>
      </c>
      <c r="BK133" s="223">
        <f>ROUND(I133*H133,2)</f>
        <v>726485</v>
      </c>
      <c r="BL133" s="16" t="s">
        <v>204</v>
      </c>
      <c r="BM133" s="222" t="s">
        <v>301</v>
      </c>
    </row>
    <row r="134" s="2" customFormat="1">
      <c r="A134" s="31"/>
      <c r="B134" s="32"/>
      <c r="C134" s="33"/>
      <c r="D134" s="224" t="s">
        <v>194</v>
      </c>
      <c r="E134" s="33"/>
      <c r="F134" s="225" t="s">
        <v>302</v>
      </c>
      <c r="G134" s="33"/>
      <c r="H134" s="33"/>
      <c r="I134" s="33"/>
      <c r="J134" s="33"/>
      <c r="K134" s="33"/>
      <c r="L134" s="37"/>
      <c r="M134" s="226"/>
      <c r="N134" s="227"/>
      <c r="O134" s="83"/>
      <c r="P134" s="83"/>
      <c r="Q134" s="83"/>
      <c r="R134" s="83"/>
      <c r="S134" s="83"/>
      <c r="T134" s="84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T134" s="16" t="s">
        <v>194</v>
      </c>
      <c r="AU134" s="16" t="s">
        <v>199</v>
      </c>
    </row>
    <row r="135" s="2" customFormat="1" ht="16.5" customHeight="1">
      <c r="A135" s="31"/>
      <c r="B135" s="32"/>
      <c r="C135" s="211" t="s">
        <v>88</v>
      </c>
      <c r="D135" s="211" t="s">
        <v>188</v>
      </c>
      <c r="E135" s="212" t="s">
        <v>303</v>
      </c>
      <c r="F135" s="213" t="s">
        <v>304</v>
      </c>
      <c r="G135" s="214" t="s">
        <v>216</v>
      </c>
      <c r="H135" s="215">
        <v>22.800000000000001</v>
      </c>
      <c r="I135" s="216">
        <v>1700</v>
      </c>
      <c r="J135" s="216">
        <f>ROUND(I135*H135,2)</f>
        <v>38760</v>
      </c>
      <c r="K135" s="217"/>
      <c r="L135" s="37"/>
      <c r="M135" s="218" t="s">
        <v>1</v>
      </c>
      <c r="N135" s="219" t="s">
        <v>43</v>
      </c>
      <c r="O135" s="220">
        <v>0</v>
      </c>
      <c r="P135" s="220">
        <f>O135*H135</f>
        <v>0</v>
      </c>
      <c r="Q135" s="220">
        <v>0</v>
      </c>
      <c r="R135" s="220">
        <f>Q135*H135</f>
        <v>0</v>
      </c>
      <c r="S135" s="220">
        <v>0</v>
      </c>
      <c r="T135" s="221">
        <f>S135*H135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222" t="s">
        <v>204</v>
      </c>
      <c r="AT135" s="222" t="s">
        <v>188</v>
      </c>
      <c r="AU135" s="222" t="s">
        <v>199</v>
      </c>
      <c r="AY135" s="16" t="s">
        <v>187</v>
      </c>
      <c r="BE135" s="223">
        <f>IF(N135="základní",J135,0)</f>
        <v>38760</v>
      </c>
      <c r="BF135" s="223">
        <f>IF(N135="snížená",J135,0)</f>
        <v>0</v>
      </c>
      <c r="BG135" s="223">
        <f>IF(N135="zákl. přenesená",J135,0)</f>
        <v>0</v>
      </c>
      <c r="BH135" s="223">
        <f>IF(N135="sníž. přenesená",J135,0)</f>
        <v>0</v>
      </c>
      <c r="BI135" s="223">
        <f>IF(N135="nulová",J135,0)</f>
        <v>0</v>
      </c>
      <c r="BJ135" s="16" t="s">
        <v>86</v>
      </c>
      <c r="BK135" s="223">
        <f>ROUND(I135*H135,2)</f>
        <v>38760</v>
      </c>
      <c r="BL135" s="16" t="s">
        <v>204</v>
      </c>
      <c r="BM135" s="222" t="s">
        <v>305</v>
      </c>
    </row>
    <row r="136" s="2" customFormat="1">
      <c r="A136" s="31"/>
      <c r="B136" s="32"/>
      <c r="C136" s="33"/>
      <c r="D136" s="224" t="s">
        <v>194</v>
      </c>
      <c r="E136" s="33"/>
      <c r="F136" s="225" t="s">
        <v>302</v>
      </c>
      <c r="G136" s="33"/>
      <c r="H136" s="33"/>
      <c r="I136" s="33"/>
      <c r="J136" s="33"/>
      <c r="K136" s="33"/>
      <c r="L136" s="37"/>
      <c r="M136" s="226"/>
      <c r="N136" s="227"/>
      <c r="O136" s="83"/>
      <c r="P136" s="83"/>
      <c r="Q136" s="83"/>
      <c r="R136" s="83"/>
      <c r="S136" s="83"/>
      <c r="T136" s="84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T136" s="16" t="s">
        <v>194</v>
      </c>
      <c r="AU136" s="16" t="s">
        <v>199</v>
      </c>
    </row>
    <row r="137" s="2" customFormat="1" ht="16.5" customHeight="1">
      <c r="A137" s="31"/>
      <c r="B137" s="32"/>
      <c r="C137" s="211" t="s">
        <v>199</v>
      </c>
      <c r="D137" s="211" t="s">
        <v>188</v>
      </c>
      <c r="E137" s="212" t="s">
        <v>306</v>
      </c>
      <c r="F137" s="213" t="s">
        <v>307</v>
      </c>
      <c r="G137" s="214" t="s">
        <v>216</v>
      </c>
      <c r="H137" s="215">
        <v>25.399999999999999</v>
      </c>
      <c r="I137" s="216">
        <v>430</v>
      </c>
      <c r="J137" s="216">
        <f>ROUND(I137*H137,2)</f>
        <v>10922</v>
      </c>
      <c r="K137" s="217"/>
      <c r="L137" s="37"/>
      <c r="M137" s="218" t="s">
        <v>1</v>
      </c>
      <c r="N137" s="219" t="s">
        <v>43</v>
      </c>
      <c r="O137" s="220">
        <v>0</v>
      </c>
      <c r="P137" s="220">
        <f>O137*H137</f>
        <v>0</v>
      </c>
      <c r="Q137" s="220">
        <v>0</v>
      </c>
      <c r="R137" s="220">
        <f>Q137*H137</f>
        <v>0</v>
      </c>
      <c r="S137" s="220">
        <v>0</v>
      </c>
      <c r="T137" s="221">
        <f>S137*H137</f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222" t="s">
        <v>204</v>
      </c>
      <c r="AT137" s="222" t="s">
        <v>188</v>
      </c>
      <c r="AU137" s="222" t="s">
        <v>199</v>
      </c>
      <c r="AY137" s="16" t="s">
        <v>187</v>
      </c>
      <c r="BE137" s="223">
        <f>IF(N137="základní",J137,0)</f>
        <v>10922</v>
      </c>
      <c r="BF137" s="223">
        <f>IF(N137="snížená",J137,0)</f>
        <v>0</v>
      </c>
      <c r="BG137" s="223">
        <f>IF(N137="zákl. přenesená",J137,0)</f>
        <v>0</v>
      </c>
      <c r="BH137" s="223">
        <f>IF(N137="sníž. přenesená",J137,0)</f>
        <v>0</v>
      </c>
      <c r="BI137" s="223">
        <f>IF(N137="nulová",J137,0)</f>
        <v>0</v>
      </c>
      <c r="BJ137" s="16" t="s">
        <v>86</v>
      </c>
      <c r="BK137" s="223">
        <f>ROUND(I137*H137,2)</f>
        <v>10922</v>
      </c>
      <c r="BL137" s="16" t="s">
        <v>204</v>
      </c>
      <c r="BM137" s="222" t="s">
        <v>308</v>
      </c>
    </row>
    <row r="138" s="2" customFormat="1" ht="16.5" customHeight="1">
      <c r="A138" s="31"/>
      <c r="B138" s="32"/>
      <c r="C138" s="211" t="s">
        <v>204</v>
      </c>
      <c r="D138" s="211" t="s">
        <v>188</v>
      </c>
      <c r="E138" s="212" t="s">
        <v>309</v>
      </c>
      <c r="F138" s="213" t="s">
        <v>310</v>
      </c>
      <c r="G138" s="214" t="s">
        <v>216</v>
      </c>
      <c r="H138" s="215">
        <v>517</v>
      </c>
      <c r="I138" s="216">
        <v>220</v>
      </c>
      <c r="J138" s="216">
        <f>ROUND(I138*H138,2)</f>
        <v>113740</v>
      </c>
      <c r="K138" s="217"/>
      <c r="L138" s="37"/>
      <c r="M138" s="218" t="s">
        <v>1</v>
      </c>
      <c r="N138" s="219" t="s">
        <v>43</v>
      </c>
      <c r="O138" s="220">
        <v>0</v>
      </c>
      <c r="P138" s="220">
        <f>O138*H138</f>
        <v>0</v>
      </c>
      <c r="Q138" s="220">
        <v>0</v>
      </c>
      <c r="R138" s="220">
        <f>Q138*H138</f>
        <v>0</v>
      </c>
      <c r="S138" s="220">
        <v>0</v>
      </c>
      <c r="T138" s="221">
        <f>S138*H138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222" t="s">
        <v>204</v>
      </c>
      <c r="AT138" s="222" t="s">
        <v>188</v>
      </c>
      <c r="AU138" s="222" t="s">
        <v>199</v>
      </c>
      <c r="AY138" s="16" t="s">
        <v>187</v>
      </c>
      <c r="BE138" s="223">
        <f>IF(N138="základní",J138,0)</f>
        <v>113740</v>
      </c>
      <c r="BF138" s="223">
        <f>IF(N138="snížená",J138,0)</f>
        <v>0</v>
      </c>
      <c r="BG138" s="223">
        <f>IF(N138="zákl. přenesená",J138,0)</f>
        <v>0</v>
      </c>
      <c r="BH138" s="223">
        <f>IF(N138="sníž. přenesená",J138,0)</f>
        <v>0</v>
      </c>
      <c r="BI138" s="223">
        <f>IF(N138="nulová",J138,0)</f>
        <v>0</v>
      </c>
      <c r="BJ138" s="16" t="s">
        <v>86</v>
      </c>
      <c r="BK138" s="223">
        <f>ROUND(I138*H138,2)</f>
        <v>113740</v>
      </c>
      <c r="BL138" s="16" t="s">
        <v>204</v>
      </c>
      <c r="BM138" s="222" t="s">
        <v>311</v>
      </c>
    </row>
    <row r="139" s="11" customFormat="1" ht="20.88" customHeight="1">
      <c r="A139" s="11"/>
      <c r="B139" s="198"/>
      <c r="C139" s="199"/>
      <c r="D139" s="200" t="s">
        <v>77</v>
      </c>
      <c r="E139" s="251" t="s">
        <v>312</v>
      </c>
      <c r="F139" s="251" t="s">
        <v>313</v>
      </c>
      <c r="G139" s="199"/>
      <c r="H139" s="199"/>
      <c r="I139" s="199"/>
      <c r="J139" s="252">
        <f>BK139</f>
        <v>403000</v>
      </c>
      <c r="K139" s="199"/>
      <c r="L139" s="203"/>
      <c r="M139" s="204"/>
      <c r="N139" s="205"/>
      <c r="O139" s="205"/>
      <c r="P139" s="206">
        <f>SUM(P140:P141)</f>
        <v>0</v>
      </c>
      <c r="Q139" s="205"/>
      <c r="R139" s="206">
        <f>SUM(R140:R141)</f>
        <v>0</v>
      </c>
      <c r="S139" s="205"/>
      <c r="T139" s="207">
        <f>SUM(T140:T141)</f>
        <v>0</v>
      </c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R139" s="208" t="s">
        <v>86</v>
      </c>
      <c r="AT139" s="209" t="s">
        <v>77</v>
      </c>
      <c r="AU139" s="209" t="s">
        <v>88</v>
      </c>
      <c r="AY139" s="208" t="s">
        <v>187</v>
      </c>
      <c r="BK139" s="210">
        <f>SUM(BK140:BK141)</f>
        <v>403000</v>
      </c>
    </row>
    <row r="140" s="2" customFormat="1" ht="16.5" customHeight="1">
      <c r="A140" s="31"/>
      <c r="B140" s="32"/>
      <c r="C140" s="211" t="s">
        <v>186</v>
      </c>
      <c r="D140" s="211" t="s">
        <v>188</v>
      </c>
      <c r="E140" s="212" t="s">
        <v>314</v>
      </c>
      <c r="F140" s="213" t="s">
        <v>315</v>
      </c>
      <c r="G140" s="214" t="s">
        <v>216</v>
      </c>
      <c r="H140" s="215">
        <v>620</v>
      </c>
      <c r="I140" s="216">
        <v>650</v>
      </c>
      <c r="J140" s="216">
        <f>ROUND(I140*H140,2)</f>
        <v>403000</v>
      </c>
      <c r="K140" s="217"/>
      <c r="L140" s="37"/>
      <c r="M140" s="218" t="s">
        <v>1</v>
      </c>
      <c r="N140" s="219" t="s">
        <v>43</v>
      </c>
      <c r="O140" s="220">
        <v>0</v>
      </c>
      <c r="P140" s="220">
        <f>O140*H140</f>
        <v>0</v>
      </c>
      <c r="Q140" s="220">
        <v>0</v>
      </c>
      <c r="R140" s="220">
        <f>Q140*H140</f>
        <v>0</v>
      </c>
      <c r="S140" s="220">
        <v>0</v>
      </c>
      <c r="T140" s="221">
        <f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22" t="s">
        <v>204</v>
      </c>
      <c r="AT140" s="222" t="s">
        <v>188</v>
      </c>
      <c r="AU140" s="222" t="s">
        <v>199</v>
      </c>
      <c r="AY140" s="16" t="s">
        <v>187</v>
      </c>
      <c r="BE140" s="223">
        <f>IF(N140="základní",J140,0)</f>
        <v>403000</v>
      </c>
      <c r="BF140" s="223">
        <f>IF(N140="snížená",J140,0)</f>
        <v>0</v>
      </c>
      <c r="BG140" s="223">
        <f>IF(N140="zákl. přenesená",J140,0)</f>
        <v>0</v>
      </c>
      <c r="BH140" s="223">
        <f>IF(N140="sníž. přenesená",J140,0)</f>
        <v>0</v>
      </c>
      <c r="BI140" s="223">
        <f>IF(N140="nulová",J140,0)</f>
        <v>0</v>
      </c>
      <c r="BJ140" s="16" t="s">
        <v>86</v>
      </c>
      <c r="BK140" s="223">
        <f>ROUND(I140*H140,2)</f>
        <v>403000</v>
      </c>
      <c r="BL140" s="16" t="s">
        <v>204</v>
      </c>
      <c r="BM140" s="222" t="s">
        <v>316</v>
      </c>
    </row>
    <row r="141" s="2" customFormat="1">
      <c r="A141" s="31"/>
      <c r="B141" s="32"/>
      <c r="C141" s="33"/>
      <c r="D141" s="224" t="s">
        <v>194</v>
      </c>
      <c r="E141" s="33"/>
      <c r="F141" s="225" t="s">
        <v>317</v>
      </c>
      <c r="G141" s="33"/>
      <c r="H141" s="33"/>
      <c r="I141" s="33"/>
      <c r="J141" s="33"/>
      <c r="K141" s="33"/>
      <c r="L141" s="37"/>
      <c r="M141" s="226"/>
      <c r="N141" s="227"/>
      <c r="O141" s="83"/>
      <c r="P141" s="83"/>
      <c r="Q141" s="83"/>
      <c r="R141" s="83"/>
      <c r="S141" s="83"/>
      <c r="T141" s="84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T141" s="16" t="s">
        <v>194</v>
      </c>
      <c r="AU141" s="16" t="s">
        <v>199</v>
      </c>
    </row>
    <row r="142" s="11" customFormat="1" ht="22.8" customHeight="1">
      <c r="A142" s="11"/>
      <c r="B142" s="198"/>
      <c r="C142" s="199"/>
      <c r="D142" s="200" t="s">
        <v>77</v>
      </c>
      <c r="E142" s="251" t="s">
        <v>318</v>
      </c>
      <c r="F142" s="251" t="s">
        <v>319</v>
      </c>
      <c r="G142" s="199"/>
      <c r="H142" s="199"/>
      <c r="I142" s="199"/>
      <c r="J142" s="252">
        <f>BK142</f>
        <v>2333532.3599999999</v>
      </c>
      <c r="K142" s="199"/>
      <c r="L142" s="203"/>
      <c r="M142" s="204"/>
      <c r="N142" s="205"/>
      <c r="O142" s="205"/>
      <c r="P142" s="206">
        <f>P143+P160+P183+P198</f>
        <v>0</v>
      </c>
      <c r="Q142" s="205"/>
      <c r="R142" s="206">
        <f>R143+R160+R183+R198</f>
        <v>0</v>
      </c>
      <c r="S142" s="205"/>
      <c r="T142" s="207">
        <f>T143+T160+T183+T198</f>
        <v>0</v>
      </c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R142" s="208" t="s">
        <v>86</v>
      </c>
      <c r="AT142" s="209" t="s">
        <v>77</v>
      </c>
      <c r="AU142" s="209" t="s">
        <v>86</v>
      </c>
      <c r="AY142" s="208" t="s">
        <v>187</v>
      </c>
      <c r="BK142" s="210">
        <f>BK143+BK160+BK183+BK198</f>
        <v>2333532.3599999999</v>
      </c>
    </row>
    <row r="143" s="11" customFormat="1" ht="20.88" customHeight="1">
      <c r="A143" s="11"/>
      <c r="B143" s="198"/>
      <c r="C143" s="199"/>
      <c r="D143" s="200" t="s">
        <v>77</v>
      </c>
      <c r="E143" s="251" t="s">
        <v>320</v>
      </c>
      <c r="F143" s="251" t="s">
        <v>321</v>
      </c>
      <c r="G143" s="199"/>
      <c r="H143" s="199"/>
      <c r="I143" s="199"/>
      <c r="J143" s="252">
        <f>BK143</f>
        <v>996572.25</v>
      </c>
      <c r="K143" s="199"/>
      <c r="L143" s="203"/>
      <c r="M143" s="204"/>
      <c r="N143" s="205"/>
      <c r="O143" s="205"/>
      <c r="P143" s="206">
        <f>SUM(P144:P159)</f>
        <v>0</v>
      </c>
      <c r="Q143" s="205"/>
      <c r="R143" s="206">
        <f>SUM(R144:R159)</f>
        <v>0</v>
      </c>
      <c r="S143" s="205"/>
      <c r="T143" s="207">
        <f>SUM(T144:T159)</f>
        <v>0</v>
      </c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R143" s="208" t="s">
        <v>86</v>
      </c>
      <c r="AT143" s="209" t="s">
        <v>77</v>
      </c>
      <c r="AU143" s="209" t="s">
        <v>88</v>
      </c>
      <c r="AY143" s="208" t="s">
        <v>187</v>
      </c>
      <c r="BK143" s="210">
        <f>SUM(BK144:BK159)</f>
        <v>996572.25</v>
      </c>
    </row>
    <row r="144" s="2" customFormat="1" ht="16.5" customHeight="1">
      <c r="A144" s="31"/>
      <c r="B144" s="32"/>
      <c r="C144" s="211" t="s">
        <v>234</v>
      </c>
      <c r="D144" s="211" t="s">
        <v>188</v>
      </c>
      <c r="E144" s="212" t="s">
        <v>322</v>
      </c>
      <c r="F144" s="213" t="s">
        <v>323</v>
      </c>
      <c r="G144" s="214" t="s">
        <v>216</v>
      </c>
      <c r="H144" s="215">
        <v>612.45000000000005</v>
      </c>
      <c r="I144" s="216">
        <v>315</v>
      </c>
      <c r="J144" s="216">
        <f>ROUND(I144*H144,2)</f>
        <v>192921.75</v>
      </c>
      <c r="K144" s="217"/>
      <c r="L144" s="37"/>
      <c r="M144" s="218" t="s">
        <v>1</v>
      </c>
      <c r="N144" s="219" t="s">
        <v>43</v>
      </c>
      <c r="O144" s="220">
        <v>0</v>
      </c>
      <c r="P144" s="220">
        <f>O144*H144</f>
        <v>0</v>
      </c>
      <c r="Q144" s="220">
        <v>0</v>
      </c>
      <c r="R144" s="220">
        <f>Q144*H144</f>
        <v>0</v>
      </c>
      <c r="S144" s="220">
        <v>0</v>
      </c>
      <c r="T144" s="221">
        <f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222" t="s">
        <v>204</v>
      </c>
      <c r="AT144" s="222" t="s">
        <v>188</v>
      </c>
      <c r="AU144" s="222" t="s">
        <v>199</v>
      </c>
      <c r="AY144" s="16" t="s">
        <v>187</v>
      </c>
      <c r="BE144" s="223">
        <f>IF(N144="základní",J144,0)</f>
        <v>192921.75</v>
      </c>
      <c r="BF144" s="223">
        <f>IF(N144="snížená",J144,0)</f>
        <v>0</v>
      </c>
      <c r="BG144" s="223">
        <f>IF(N144="zákl. přenesená",J144,0)</f>
        <v>0</v>
      </c>
      <c r="BH144" s="223">
        <f>IF(N144="sníž. přenesená",J144,0)</f>
        <v>0</v>
      </c>
      <c r="BI144" s="223">
        <f>IF(N144="nulová",J144,0)</f>
        <v>0</v>
      </c>
      <c r="BJ144" s="16" t="s">
        <v>86</v>
      </c>
      <c r="BK144" s="223">
        <f>ROUND(I144*H144,2)</f>
        <v>192921.75</v>
      </c>
      <c r="BL144" s="16" t="s">
        <v>204</v>
      </c>
      <c r="BM144" s="222" t="s">
        <v>324</v>
      </c>
    </row>
    <row r="145" s="2" customFormat="1">
      <c r="A145" s="31"/>
      <c r="B145" s="32"/>
      <c r="C145" s="33"/>
      <c r="D145" s="224" t="s">
        <v>194</v>
      </c>
      <c r="E145" s="33"/>
      <c r="F145" s="225" t="s">
        <v>325</v>
      </c>
      <c r="G145" s="33"/>
      <c r="H145" s="33"/>
      <c r="I145" s="33"/>
      <c r="J145" s="33"/>
      <c r="K145" s="33"/>
      <c r="L145" s="37"/>
      <c r="M145" s="226"/>
      <c r="N145" s="227"/>
      <c r="O145" s="83"/>
      <c r="P145" s="83"/>
      <c r="Q145" s="83"/>
      <c r="R145" s="83"/>
      <c r="S145" s="83"/>
      <c r="T145" s="84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T145" s="16" t="s">
        <v>194</v>
      </c>
      <c r="AU145" s="16" t="s">
        <v>199</v>
      </c>
    </row>
    <row r="146" s="12" customFormat="1">
      <c r="A146" s="12"/>
      <c r="B146" s="232"/>
      <c r="C146" s="233"/>
      <c r="D146" s="224" t="s">
        <v>226</v>
      </c>
      <c r="E146" s="241" t="s">
        <v>1</v>
      </c>
      <c r="F146" s="234" t="s">
        <v>326</v>
      </c>
      <c r="G146" s="233"/>
      <c r="H146" s="235">
        <v>577.79999999999995</v>
      </c>
      <c r="I146" s="233"/>
      <c r="J146" s="233"/>
      <c r="K146" s="233"/>
      <c r="L146" s="236"/>
      <c r="M146" s="237"/>
      <c r="N146" s="238"/>
      <c r="O146" s="238"/>
      <c r="P146" s="238"/>
      <c r="Q146" s="238"/>
      <c r="R146" s="238"/>
      <c r="S146" s="238"/>
      <c r="T146" s="239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T146" s="240" t="s">
        <v>226</v>
      </c>
      <c r="AU146" s="240" t="s">
        <v>199</v>
      </c>
      <c r="AV146" s="12" t="s">
        <v>88</v>
      </c>
      <c r="AW146" s="12" t="s">
        <v>32</v>
      </c>
      <c r="AX146" s="12" t="s">
        <v>78</v>
      </c>
      <c r="AY146" s="240" t="s">
        <v>187</v>
      </c>
    </row>
    <row r="147" s="12" customFormat="1">
      <c r="A147" s="12"/>
      <c r="B147" s="232"/>
      <c r="C147" s="233"/>
      <c r="D147" s="224" t="s">
        <v>226</v>
      </c>
      <c r="E147" s="241" t="s">
        <v>1</v>
      </c>
      <c r="F147" s="234" t="s">
        <v>327</v>
      </c>
      <c r="G147" s="233"/>
      <c r="H147" s="235">
        <v>34.649999999999999</v>
      </c>
      <c r="I147" s="233"/>
      <c r="J147" s="233"/>
      <c r="K147" s="233"/>
      <c r="L147" s="236"/>
      <c r="M147" s="237"/>
      <c r="N147" s="238"/>
      <c r="O147" s="238"/>
      <c r="P147" s="238"/>
      <c r="Q147" s="238"/>
      <c r="R147" s="238"/>
      <c r="S147" s="238"/>
      <c r="T147" s="239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T147" s="240" t="s">
        <v>226</v>
      </c>
      <c r="AU147" s="240" t="s">
        <v>199</v>
      </c>
      <c r="AV147" s="12" t="s">
        <v>88</v>
      </c>
      <c r="AW147" s="12" t="s">
        <v>32</v>
      </c>
      <c r="AX147" s="12" t="s">
        <v>78</v>
      </c>
      <c r="AY147" s="240" t="s">
        <v>187</v>
      </c>
    </row>
    <row r="148" s="14" customFormat="1">
      <c r="A148" s="14"/>
      <c r="B148" s="253"/>
      <c r="C148" s="254"/>
      <c r="D148" s="224" t="s">
        <v>226</v>
      </c>
      <c r="E148" s="255" t="s">
        <v>1</v>
      </c>
      <c r="F148" s="256" t="s">
        <v>328</v>
      </c>
      <c r="G148" s="254"/>
      <c r="H148" s="257">
        <v>612.45000000000005</v>
      </c>
      <c r="I148" s="254"/>
      <c r="J148" s="254"/>
      <c r="K148" s="254"/>
      <c r="L148" s="258"/>
      <c r="M148" s="259"/>
      <c r="N148" s="260"/>
      <c r="O148" s="260"/>
      <c r="P148" s="260"/>
      <c r="Q148" s="260"/>
      <c r="R148" s="260"/>
      <c r="S148" s="260"/>
      <c r="T148" s="261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2" t="s">
        <v>226</v>
      </c>
      <c r="AU148" s="262" t="s">
        <v>199</v>
      </c>
      <c r="AV148" s="14" t="s">
        <v>204</v>
      </c>
      <c r="AW148" s="14" t="s">
        <v>32</v>
      </c>
      <c r="AX148" s="14" t="s">
        <v>86</v>
      </c>
      <c r="AY148" s="262" t="s">
        <v>187</v>
      </c>
    </row>
    <row r="149" s="2" customFormat="1" ht="16.5" customHeight="1">
      <c r="A149" s="31"/>
      <c r="B149" s="32"/>
      <c r="C149" s="211" t="s">
        <v>262</v>
      </c>
      <c r="D149" s="211" t="s">
        <v>188</v>
      </c>
      <c r="E149" s="212" t="s">
        <v>329</v>
      </c>
      <c r="F149" s="213" t="s">
        <v>330</v>
      </c>
      <c r="G149" s="214" t="s">
        <v>216</v>
      </c>
      <c r="H149" s="215">
        <v>577.79999999999995</v>
      </c>
      <c r="I149" s="216">
        <v>320</v>
      </c>
      <c r="J149" s="216">
        <f>ROUND(I149*H149,2)</f>
        <v>184896</v>
      </c>
      <c r="K149" s="217"/>
      <c r="L149" s="37"/>
      <c r="M149" s="218" t="s">
        <v>1</v>
      </c>
      <c r="N149" s="219" t="s">
        <v>43</v>
      </c>
      <c r="O149" s="220">
        <v>0</v>
      </c>
      <c r="P149" s="220">
        <f>O149*H149</f>
        <v>0</v>
      </c>
      <c r="Q149" s="220">
        <v>0</v>
      </c>
      <c r="R149" s="220">
        <f>Q149*H149</f>
        <v>0</v>
      </c>
      <c r="S149" s="220">
        <v>0</v>
      </c>
      <c r="T149" s="221">
        <f>S149*H149</f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222" t="s">
        <v>204</v>
      </c>
      <c r="AT149" s="222" t="s">
        <v>188</v>
      </c>
      <c r="AU149" s="222" t="s">
        <v>199</v>
      </c>
      <c r="AY149" s="16" t="s">
        <v>187</v>
      </c>
      <c r="BE149" s="223">
        <f>IF(N149="základní",J149,0)</f>
        <v>184896</v>
      </c>
      <c r="BF149" s="223">
        <f>IF(N149="snížená",J149,0)</f>
        <v>0</v>
      </c>
      <c r="BG149" s="223">
        <f>IF(N149="zákl. přenesená",J149,0)</f>
        <v>0</v>
      </c>
      <c r="BH149" s="223">
        <f>IF(N149="sníž. přenesená",J149,0)</f>
        <v>0</v>
      </c>
      <c r="BI149" s="223">
        <f>IF(N149="nulová",J149,0)</f>
        <v>0</v>
      </c>
      <c r="BJ149" s="16" t="s">
        <v>86</v>
      </c>
      <c r="BK149" s="223">
        <f>ROUND(I149*H149,2)</f>
        <v>184896</v>
      </c>
      <c r="BL149" s="16" t="s">
        <v>204</v>
      </c>
      <c r="BM149" s="222" t="s">
        <v>331</v>
      </c>
    </row>
    <row r="150" s="2" customFormat="1" ht="16.5" customHeight="1">
      <c r="A150" s="31"/>
      <c r="B150" s="32"/>
      <c r="C150" s="211" t="s">
        <v>332</v>
      </c>
      <c r="D150" s="211" t="s">
        <v>188</v>
      </c>
      <c r="E150" s="212" t="s">
        <v>333</v>
      </c>
      <c r="F150" s="213" t="s">
        <v>334</v>
      </c>
      <c r="G150" s="214" t="s">
        <v>216</v>
      </c>
      <c r="H150" s="215">
        <v>577.79999999999995</v>
      </c>
      <c r="I150" s="216">
        <v>430</v>
      </c>
      <c r="J150" s="216">
        <f>ROUND(I150*H150,2)</f>
        <v>248454</v>
      </c>
      <c r="K150" s="217"/>
      <c r="L150" s="37"/>
      <c r="M150" s="218" t="s">
        <v>1</v>
      </c>
      <c r="N150" s="219" t="s">
        <v>43</v>
      </c>
      <c r="O150" s="220">
        <v>0</v>
      </c>
      <c r="P150" s="220">
        <f>O150*H150</f>
        <v>0</v>
      </c>
      <c r="Q150" s="220">
        <v>0</v>
      </c>
      <c r="R150" s="220">
        <f>Q150*H150</f>
        <v>0</v>
      </c>
      <c r="S150" s="220">
        <v>0</v>
      </c>
      <c r="T150" s="221">
        <f>S150*H150</f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222" t="s">
        <v>204</v>
      </c>
      <c r="AT150" s="222" t="s">
        <v>188</v>
      </c>
      <c r="AU150" s="222" t="s">
        <v>199</v>
      </c>
      <c r="AY150" s="16" t="s">
        <v>187</v>
      </c>
      <c r="BE150" s="223">
        <f>IF(N150="základní",J150,0)</f>
        <v>248454</v>
      </c>
      <c r="BF150" s="223">
        <f>IF(N150="snížená",J150,0)</f>
        <v>0</v>
      </c>
      <c r="BG150" s="223">
        <f>IF(N150="zákl. přenesená",J150,0)</f>
        <v>0</v>
      </c>
      <c r="BH150" s="223">
        <f>IF(N150="sníž. přenesená",J150,0)</f>
        <v>0</v>
      </c>
      <c r="BI150" s="223">
        <f>IF(N150="nulová",J150,0)</f>
        <v>0</v>
      </c>
      <c r="BJ150" s="16" t="s">
        <v>86</v>
      </c>
      <c r="BK150" s="223">
        <f>ROUND(I150*H150,2)</f>
        <v>248454</v>
      </c>
      <c r="BL150" s="16" t="s">
        <v>204</v>
      </c>
      <c r="BM150" s="222" t="s">
        <v>335</v>
      </c>
    </row>
    <row r="151" s="2" customFormat="1" ht="21.75" customHeight="1">
      <c r="A151" s="31"/>
      <c r="B151" s="32"/>
      <c r="C151" s="211" t="s">
        <v>336</v>
      </c>
      <c r="D151" s="211" t="s">
        <v>188</v>
      </c>
      <c r="E151" s="212" t="s">
        <v>337</v>
      </c>
      <c r="F151" s="213" t="s">
        <v>338</v>
      </c>
      <c r="G151" s="214" t="s">
        <v>216</v>
      </c>
      <c r="H151" s="215">
        <v>597.60000000000002</v>
      </c>
      <c r="I151" s="216">
        <v>85</v>
      </c>
      <c r="J151" s="216">
        <f>ROUND(I151*H151,2)</f>
        <v>50796</v>
      </c>
      <c r="K151" s="217"/>
      <c r="L151" s="37"/>
      <c r="M151" s="218" t="s">
        <v>1</v>
      </c>
      <c r="N151" s="219" t="s">
        <v>43</v>
      </c>
      <c r="O151" s="220">
        <v>0</v>
      </c>
      <c r="P151" s="220">
        <f>O151*H151</f>
        <v>0</v>
      </c>
      <c r="Q151" s="220">
        <v>0</v>
      </c>
      <c r="R151" s="220">
        <f>Q151*H151</f>
        <v>0</v>
      </c>
      <c r="S151" s="220">
        <v>0</v>
      </c>
      <c r="T151" s="221">
        <f>S151*H151</f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222" t="s">
        <v>204</v>
      </c>
      <c r="AT151" s="222" t="s">
        <v>188</v>
      </c>
      <c r="AU151" s="222" t="s">
        <v>199</v>
      </c>
      <c r="AY151" s="16" t="s">
        <v>187</v>
      </c>
      <c r="BE151" s="223">
        <f>IF(N151="základní",J151,0)</f>
        <v>50796</v>
      </c>
      <c r="BF151" s="223">
        <f>IF(N151="snížená",J151,0)</f>
        <v>0</v>
      </c>
      <c r="BG151" s="223">
        <f>IF(N151="zákl. přenesená",J151,0)</f>
        <v>0</v>
      </c>
      <c r="BH151" s="223">
        <f>IF(N151="sníž. přenesená",J151,0)</f>
        <v>0</v>
      </c>
      <c r="BI151" s="223">
        <f>IF(N151="nulová",J151,0)</f>
        <v>0</v>
      </c>
      <c r="BJ151" s="16" t="s">
        <v>86</v>
      </c>
      <c r="BK151" s="223">
        <f>ROUND(I151*H151,2)</f>
        <v>50796</v>
      </c>
      <c r="BL151" s="16" t="s">
        <v>204</v>
      </c>
      <c r="BM151" s="222" t="s">
        <v>339</v>
      </c>
    </row>
    <row r="152" s="12" customFormat="1">
      <c r="A152" s="12"/>
      <c r="B152" s="232"/>
      <c r="C152" s="233"/>
      <c r="D152" s="224" t="s">
        <v>226</v>
      </c>
      <c r="E152" s="241" t="s">
        <v>1</v>
      </c>
      <c r="F152" s="234" t="s">
        <v>326</v>
      </c>
      <c r="G152" s="233"/>
      <c r="H152" s="235">
        <v>577.79999999999995</v>
      </c>
      <c r="I152" s="233"/>
      <c r="J152" s="233"/>
      <c r="K152" s="233"/>
      <c r="L152" s="236"/>
      <c r="M152" s="237"/>
      <c r="N152" s="238"/>
      <c r="O152" s="238"/>
      <c r="P152" s="238"/>
      <c r="Q152" s="238"/>
      <c r="R152" s="238"/>
      <c r="S152" s="238"/>
      <c r="T152" s="239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T152" s="240" t="s">
        <v>226</v>
      </c>
      <c r="AU152" s="240" t="s">
        <v>199</v>
      </c>
      <c r="AV152" s="12" t="s">
        <v>88</v>
      </c>
      <c r="AW152" s="12" t="s">
        <v>32</v>
      </c>
      <c r="AX152" s="12" t="s">
        <v>78</v>
      </c>
      <c r="AY152" s="240" t="s">
        <v>187</v>
      </c>
    </row>
    <row r="153" s="12" customFormat="1">
      <c r="A153" s="12"/>
      <c r="B153" s="232"/>
      <c r="C153" s="233"/>
      <c r="D153" s="224" t="s">
        <v>226</v>
      </c>
      <c r="E153" s="241" t="s">
        <v>1</v>
      </c>
      <c r="F153" s="234" t="s">
        <v>340</v>
      </c>
      <c r="G153" s="233"/>
      <c r="H153" s="235">
        <v>19.800000000000001</v>
      </c>
      <c r="I153" s="233"/>
      <c r="J153" s="233"/>
      <c r="K153" s="233"/>
      <c r="L153" s="236"/>
      <c r="M153" s="237"/>
      <c r="N153" s="238"/>
      <c r="O153" s="238"/>
      <c r="P153" s="238"/>
      <c r="Q153" s="238"/>
      <c r="R153" s="238"/>
      <c r="S153" s="238"/>
      <c r="T153" s="239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T153" s="240" t="s">
        <v>226</v>
      </c>
      <c r="AU153" s="240" t="s">
        <v>199</v>
      </c>
      <c r="AV153" s="12" t="s">
        <v>88</v>
      </c>
      <c r="AW153" s="12" t="s">
        <v>32</v>
      </c>
      <c r="AX153" s="12" t="s">
        <v>78</v>
      </c>
      <c r="AY153" s="240" t="s">
        <v>187</v>
      </c>
    </row>
    <row r="154" s="14" customFormat="1">
      <c r="A154" s="14"/>
      <c r="B154" s="253"/>
      <c r="C154" s="254"/>
      <c r="D154" s="224" t="s">
        <v>226</v>
      </c>
      <c r="E154" s="255" t="s">
        <v>1</v>
      </c>
      <c r="F154" s="256" t="s">
        <v>328</v>
      </c>
      <c r="G154" s="254"/>
      <c r="H154" s="257">
        <v>597.60000000000002</v>
      </c>
      <c r="I154" s="254"/>
      <c r="J154" s="254"/>
      <c r="K154" s="254"/>
      <c r="L154" s="258"/>
      <c r="M154" s="259"/>
      <c r="N154" s="260"/>
      <c r="O154" s="260"/>
      <c r="P154" s="260"/>
      <c r="Q154" s="260"/>
      <c r="R154" s="260"/>
      <c r="S154" s="260"/>
      <c r="T154" s="261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2" t="s">
        <v>226</v>
      </c>
      <c r="AU154" s="262" t="s">
        <v>199</v>
      </c>
      <c r="AV154" s="14" t="s">
        <v>204</v>
      </c>
      <c r="AW154" s="14" t="s">
        <v>32</v>
      </c>
      <c r="AX154" s="14" t="s">
        <v>86</v>
      </c>
      <c r="AY154" s="262" t="s">
        <v>187</v>
      </c>
    </row>
    <row r="155" s="2" customFormat="1" ht="21.75" customHeight="1">
      <c r="A155" s="31"/>
      <c r="B155" s="32"/>
      <c r="C155" s="211" t="s">
        <v>341</v>
      </c>
      <c r="D155" s="211" t="s">
        <v>188</v>
      </c>
      <c r="E155" s="212" t="s">
        <v>342</v>
      </c>
      <c r="F155" s="213" t="s">
        <v>343</v>
      </c>
      <c r="G155" s="214" t="s">
        <v>216</v>
      </c>
      <c r="H155" s="215">
        <v>652.04999999999995</v>
      </c>
      <c r="I155" s="216">
        <v>490</v>
      </c>
      <c r="J155" s="216">
        <f>ROUND(I155*H155,2)</f>
        <v>319504.5</v>
      </c>
      <c r="K155" s="217"/>
      <c r="L155" s="37"/>
      <c r="M155" s="218" t="s">
        <v>1</v>
      </c>
      <c r="N155" s="219" t="s">
        <v>43</v>
      </c>
      <c r="O155" s="220">
        <v>0</v>
      </c>
      <c r="P155" s="220">
        <f>O155*H155</f>
        <v>0</v>
      </c>
      <c r="Q155" s="220">
        <v>0</v>
      </c>
      <c r="R155" s="220">
        <f>Q155*H155</f>
        <v>0</v>
      </c>
      <c r="S155" s="220">
        <v>0</v>
      </c>
      <c r="T155" s="221">
        <f>S155*H155</f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222" t="s">
        <v>204</v>
      </c>
      <c r="AT155" s="222" t="s">
        <v>188</v>
      </c>
      <c r="AU155" s="222" t="s">
        <v>199</v>
      </c>
      <c r="AY155" s="16" t="s">
        <v>187</v>
      </c>
      <c r="BE155" s="223">
        <f>IF(N155="základní",J155,0)</f>
        <v>319504.5</v>
      </c>
      <c r="BF155" s="223">
        <f>IF(N155="snížená",J155,0)</f>
        <v>0</v>
      </c>
      <c r="BG155" s="223">
        <f>IF(N155="zákl. přenesená",J155,0)</f>
        <v>0</v>
      </c>
      <c r="BH155" s="223">
        <f>IF(N155="sníž. přenesená",J155,0)</f>
        <v>0</v>
      </c>
      <c r="BI155" s="223">
        <f>IF(N155="nulová",J155,0)</f>
        <v>0</v>
      </c>
      <c r="BJ155" s="16" t="s">
        <v>86</v>
      </c>
      <c r="BK155" s="223">
        <f>ROUND(I155*H155,2)</f>
        <v>319504.5</v>
      </c>
      <c r="BL155" s="16" t="s">
        <v>204</v>
      </c>
      <c r="BM155" s="222" t="s">
        <v>344</v>
      </c>
    </row>
    <row r="156" s="2" customFormat="1">
      <c r="A156" s="31"/>
      <c r="B156" s="32"/>
      <c r="C156" s="33"/>
      <c r="D156" s="224" t="s">
        <v>194</v>
      </c>
      <c r="E156" s="33"/>
      <c r="F156" s="225" t="s">
        <v>345</v>
      </c>
      <c r="G156" s="33"/>
      <c r="H156" s="33"/>
      <c r="I156" s="33"/>
      <c r="J156" s="33"/>
      <c r="K156" s="33"/>
      <c r="L156" s="37"/>
      <c r="M156" s="226"/>
      <c r="N156" s="227"/>
      <c r="O156" s="83"/>
      <c r="P156" s="83"/>
      <c r="Q156" s="83"/>
      <c r="R156" s="83"/>
      <c r="S156" s="83"/>
      <c r="T156" s="84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T156" s="16" t="s">
        <v>194</v>
      </c>
      <c r="AU156" s="16" t="s">
        <v>199</v>
      </c>
    </row>
    <row r="157" s="12" customFormat="1">
      <c r="A157" s="12"/>
      <c r="B157" s="232"/>
      <c r="C157" s="233"/>
      <c r="D157" s="224" t="s">
        <v>226</v>
      </c>
      <c r="E157" s="241" t="s">
        <v>1</v>
      </c>
      <c r="F157" s="234" t="s">
        <v>326</v>
      </c>
      <c r="G157" s="233"/>
      <c r="H157" s="235">
        <v>577.79999999999995</v>
      </c>
      <c r="I157" s="233"/>
      <c r="J157" s="233"/>
      <c r="K157" s="233"/>
      <c r="L157" s="236"/>
      <c r="M157" s="237"/>
      <c r="N157" s="238"/>
      <c r="O157" s="238"/>
      <c r="P157" s="238"/>
      <c r="Q157" s="238"/>
      <c r="R157" s="238"/>
      <c r="S157" s="238"/>
      <c r="T157" s="239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T157" s="240" t="s">
        <v>226</v>
      </c>
      <c r="AU157" s="240" t="s">
        <v>199</v>
      </c>
      <c r="AV157" s="12" t="s">
        <v>88</v>
      </c>
      <c r="AW157" s="12" t="s">
        <v>32</v>
      </c>
      <c r="AX157" s="12" t="s">
        <v>78</v>
      </c>
      <c r="AY157" s="240" t="s">
        <v>187</v>
      </c>
    </row>
    <row r="158" s="12" customFormat="1">
      <c r="A158" s="12"/>
      <c r="B158" s="232"/>
      <c r="C158" s="233"/>
      <c r="D158" s="224" t="s">
        <v>226</v>
      </c>
      <c r="E158" s="241" t="s">
        <v>1</v>
      </c>
      <c r="F158" s="234" t="s">
        <v>346</v>
      </c>
      <c r="G158" s="233"/>
      <c r="H158" s="235">
        <v>74.25</v>
      </c>
      <c r="I158" s="233"/>
      <c r="J158" s="233"/>
      <c r="K158" s="233"/>
      <c r="L158" s="236"/>
      <c r="M158" s="237"/>
      <c r="N158" s="238"/>
      <c r="O158" s="238"/>
      <c r="P158" s="238"/>
      <c r="Q158" s="238"/>
      <c r="R158" s="238"/>
      <c r="S158" s="238"/>
      <c r="T158" s="239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T158" s="240" t="s">
        <v>226</v>
      </c>
      <c r="AU158" s="240" t="s">
        <v>199</v>
      </c>
      <c r="AV158" s="12" t="s">
        <v>88</v>
      </c>
      <c r="AW158" s="12" t="s">
        <v>32</v>
      </c>
      <c r="AX158" s="12" t="s">
        <v>78</v>
      </c>
      <c r="AY158" s="240" t="s">
        <v>187</v>
      </c>
    </row>
    <row r="159" s="14" customFormat="1">
      <c r="A159" s="14"/>
      <c r="B159" s="253"/>
      <c r="C159" s="254"/>
      <c r="D159" s="224" t="s">
        <v>226</v>
      </c>
      <c r="E159" s="255" t="s">
        <v>1</v>
      </c>
      <c r="F159" s="256" t="s">
        <v>328</v>
      </c>
      <c r="G159" s="254"/>
      <c r="H159" s="257">
        <v>652.04999999999995</v>
      </c>
      <c r="I159" s="254"/>
      <c r="J159" s="254"/>
      <c r="K159" s="254"/>
      <c r="L159" s="258"/>
      <c r="M159" s="259"/>
      <c r="N159" s="260"/>
      <c r="O159" s="260"/>
      <c r="P159" s="260"/>
      <c r="Q159" s="260"/>
      <c r="R159" s="260"/>
      <c r="S159" s="260"/>
      <c r="T159" s="261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2" t="s">
        <v>226</v>
      </c>
      <c r="AU159" s="262" t="s">
        <v>199</v>
      </c>
      <c r="AV159" s="14" t="s">
        <v>204</v>
      </c>
      <c r="AW159" s="14" t="s">
        <v>32</v>
      </c>
      <c r="AX159" s="14" t="s">
        <v>86</v>
      </c>
      <c r="AY159" s="262" t="s">
        <v>187</v>
      </c>
    </row>
    <row r="160" s="11" customFormat="1" ht="20.88" customHeight="1">
      <c r="A160" s="11"/>
      <c r="B160" s="198"/>
      <c r="C160" s="199"/>
      <c r="D160" s="200" t="s">
        <v>77</v>
      </c>
      <c r="E160" s="251" t="s">
        <v>347</v>
      </c>
      <c r="F160" s="251" t="s">
        <v>348</v>
      </c>
      <c r="G160" s="199"/>
      <c r="H160" s="199"/>
      <c r="I160" s="199"/>
      <c r="J160" s="252">
        <f>BK160</f>
        <v>444095.88</v>
      </c>
      <c r="K160" s="199"/>
      <c r="L160" s="203"/>
      <c r="M160" s="204"/>
      <c r="N160" s="205"/>
      <c r="O160" s="205"/>
      <c r="P160" s="206">
        <f>SUM(P161:P182)</f>
        <v>0</v>
      </c>
      <c r="Q160" s="205"/>
      <c r="R160" s="206">
        <f>SUM(R161:R182)</f>
        <v>0</v>
      </c>
      <c r="S160" s="205"/>
      <c r="T160" s="207">
        <f>SUM(T161:T182)</f>
        <v>0</v>
      </c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R160" s="208" t="s">
        <v>86</v>
      </c>
      <c r="AT160" s="209" t="s">
        <v>77</v>
      </c>
      <c r="AU160" s="209" t="s">
        <v>88</v>
      </c>
      <c r="AY160" s="208" t="s">
        <v>187</v>
      </c>
      <c r="BK160" s="210">
        <f>SUM(BK161:BK182)</f>
        <v>444095.88</v>
      </c>
    </row>
    <row r="161" s="2" customFormat="1" ht="21.75" customHeight="1">
      <c r="A161" s="31"/>
      <c r="B161" s="32"/>
      <c r="C161" s="211" t="s">
        <v>349</v>
      </c>
      <c r="D161" s="211" t="s">
        <v>188</v>
      </c>
      <c r="E161" s="212" t="s">
        <v>350</v>
      </c>
      <c r="F161" s="213" t="s">
        <v>351</v>
      </c>
      <c r="G161" s="214" t="s">
        <v>216</v>
      </c>
      <c r="H161" s="215">
        <v>169.72499999999999</v>
      </c>
      <c r="I161" s="216">
        <v>340</v>
      </c>
      <c r="J161" s="216">
        <f>ROUND(I161*H161,2)</f>
        <v>57706.5</v>
      </c>
      <c r="K161" s="217"/>
      <c r="L161" s="37"/>
      <c r="M161" s="218" t="s">
        <v>1</v>
      </c>
      <c r="N161" s="219" t="s">
        <v>43</v>
      </c>
      <c r="O161" s="220">
        <v>0</v>
      </c>
      <c r="P161" s="220">
        <f>O161*H161</f>
        <v>0</v>
      </c>
      <c r="Q161" s="220">
        <v>0</v>
      </c>
      <c r="R161" s="220">
        <f>Q161*H161</f>
        <v>0</v>
      </c>
      <c r="S161" s="220">
        <v>0</v>
      </c>
      <c r="T161" s="221">
        <f>S161*H161</f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222" t="s">
        <v>204</v>
      </c>
      <c r="AT161" s="222" t="s">
        <v>188</v>
      </c>
      <c r="AU161" s="222" t="s">
        <v>199</v>
      </c>
      <c r="AY161" s="16" t="s">
        <v>187</v>
      </c>
      <c r="BE161" s="223">
        <f>IF(N161="základní",J161,0)</f>
        <v>57706.5</v>
      </c>
      <c r="BF161" s="223">
        <f>IF(N161="snížená",J161,0)</f>
        <v>0</v>
      </c>
      <c r="BG161" s="223">
        <f>IF(N161="zákl. přenesená",J161,0)</f>
        <v>0</v>
      </c>
      <c r="BH161" s="223">
        <f>IF(N161="sníž. přenesená",J161,0)</f>
        <v>0</v>
      </c>
      <c r="BI161" s="223">
        <f>IF(N161="nulová",J161,0)</f>
        <v>0</v>
      </c>
      <c r="BJ161" s="16" t="s">
        <v>86</v>
      </c>
      <c r="BK161" s="223">
        <f>ROUND(I161*H161,2)</f>
        <v>57706.5</v>
      </c>
      <c r="BL161" s="16" t="s">
        <v>204</v>
      </c>
      <c r="BM161" s="222" t="s">
        <v>352</v>
      </c>
    </row>
    <row r="162" s="12" customFormat="1">
      <c r="A162" s="12"/>
      <c r="B162" s="232"/>
      <c r="C162" s="233"/>
      <c r="D162" s="224" t="s">
        <v>226</v>
      </c>
      <c r="E162" s="241" t="s">
        <v>1</v>
      </c>
      <c r="F162" s="234" t="s">
        <v>353</v>
      </c>
      <c r="G162" s="233"/>
      <c r="H162" s="235">
        <v>169.72499999999999</v>
      </c>
      <c r="I162" s="233"/>
      <c r="J162" s="233"/>
      <c r="K162" s="233"/>
      <c r="L162" s="236"/>
      <c r="M162" s="237"/>
      <c r="N162" s="238"/>
      <c r="O162" s="238"/>
      <c r="P162" s="238"/>
      <c r="Q162" s="238"/>
      <c r="R162" s="238"/>
      <c r="S162" s="238"/>
      <c r="T162" s="239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T162" s="240" t="s">
        <v>226</v>
      </c>
      <c r="AU162" s="240" t="s">
        <v>199</v>
      </c>
      <c r="AV162" s="12" t="s">
        <v>88</v>
      </c>
      <c r="AW162" s="12" t="s">
        <v>32</v>
      </c>
      <c r="AX162" s="12" t="s">
        <v>86</v>
      </c>
      <c r="AY162" s="240" t="s">
        <v>187</v>
      </c>
    </row>
    <row r="163" s="2" customFormat="1" ht="16.5" customHeight="1">
      <c r="A163" s="31"/>
      <c r="B163" s="32"/>
      <c r="C163" s="211" t="s">
        <v>354</v>
      </c>
      <c r="D163" s="211" t="s">
        <v>188</v>
      </c>
      <c r="E163" s="212" t="s">
        <v>355</v>
      </c>
      <c r="F163" s="213" t="s">
        <v>356</v>
      </c>
      <c r="G163" s="214" t="s">
        <v>216</v>
      </c>
      <c r="H163" s="215">
        <v>207.66499999999999</v>
      </c>
      <c r="I163" s="216">
        <v>305</v>
      </c>
      <c r="J163" s="216">
        <f>ROUND(I163*H163,2)</f>
        <v>63337.830000000002</v>
      </c>
      <c r="K163" s="217"/>
      <c r="L163" s="37"/>
      <c r="M163" s="218" t="s">
        <v>1</v>
      </c>
      <c r="N163" s="219" t="s">
        <v>43</v>
      </c>
      <c r="O163" s="220">
        <v>0</v>
      </c>
      <c r="P163" s="220">
        <f>O163*H163</f>
        <v>0</v>
      </c>
      <c r="Q163" s="220">
        <v>0</v>
      </c>
      <c r="R163" s="220">
        <f>Q163*H163</f>
        <v>0</v>
      </c>
      <c r="S163" s="220">
        <v>0</v>
      </c>
      <c r="T163" s="221">
        <f>S163*H163</f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222" t="s">
        <v>204</v>
      </c>
      <c r="AT163" s="222" t="s">
        <v>188</v>
      </c>
      <c r="AU163" s="222" t="s">
        <v>199</v>
      </c>
      <c r="AY163" s="16" t="s">
        <v>187</v>
      </c>
      <c r="BE163" s="223">
        <f>IF(N163="základní",J163,0)</f>
        <v>63337.830000000002</v>
      </c>
      <c r="BF163" s="223">
        <f>IF(N163="snížená",J163,0)</f>
        <v>0</v>
      </c>
      <c r="BG163" s="223">
        <f>IF(N163="zákl. přenesená",J163,0)</f>
        <v>0</v>
      </c>
      <c r="BH163" s="223">
        <f>IF(N163="sníž. přenesená",J163,0)</f>
        <v>0</v>
      </c>
      <c r="BI163" s="223">
        <f>IF(N163="nulová",J163,0)</f>
        <v>0</v>
      </c>
      <c r="BJ163" s="16" t="s">
        <v>86</v>
      </c>
      <c r="BK163" s="223">
        <f>ROUND(I163*H163,2)</f>
        <v>63337.830000000002</v>
      </c>
      <c r="BL163" s="16" t="s">
        <v>204</v>
      </c>
      <c r="BM163" s="222" t="s">
        <v>357</v>
      </c>
    </row>
    <row r="164" s="2" customFormat="1">
      <c r="A164" s="31"/>
      <c r="B164" s="32"/>
      <c r="C164" s="33"/>
      <c r="D164" s="224" t="s">
        <v>194</v>
      </c>
      <c r="E164" s="33"/>
      <c r="F164" s="225" t="s">
        <v>325</v>
      </c>
      <c r="G164" s="33"/>
      <c r="H164" s="33"/>
      <c r="I164" s="33"/>
      <c r="J164" s="33"/>
      <c r="K164" s="33"/>
      <c r="L164" s="37"/>
      <c r="M164" s="226"/>
      <c r="N164" s="227"/>
      <c r="O164" s="83"/>
      <c r="P164" s="83"/>
      <c r="Q164" s="83"/>
      <c r="R164" s="83"/>
      <c r="S164" s="83"/>
      <c r="T164" s="84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T164" s="16" t="s">
        <v>194</v>
      </c>
      <c r="AU164" s="16" t="s">
        <v>199</v>
      </c>
    </row>
    <row r="165" s="12" customFormat="1">
      <c r="A165" s="12"/>
      <c r="B165" s="232"/>
      <c r="C165" s="233"/>
      <c r="D165" s="224" t="s">
        <v>226</v>
      </c>
      <c r="E165" s="241" t="s">
        <v>1</v>
      </c>
      <c r="F165" s="234" t="s">
        <v>353</v>
      </c>
      <c r="G165" s="233"/>
      <c r="H165" s="235">
        <v>169.72499999999999</v>
      </c>
      <c r="I165" s="233"/>
      <c r="J165" s="233"/>
      <c r="K165" s="233"/>
      <c r="L165" s="236"/>
      <c r="M165" s="237"/>
      <c r="N165" s="238"/>
      <c r="O165" s="238"/>
      <c r="P165" s="238"/>
      <c r="Q165" s="238"/>
      <c r="R165" s="238"/>
      <c r="S165" s="238"/>
      <c r="T165" s="239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T165" s="240" t="s">
        <v>226</v>
      </c>
      <c r="AU165" s="240" t="s">
        <v>199</v>
      </c>
      <c r="AV165" s="12" t="s">
        <v>88</v>
      </c>
      <c r="AW165" s="12" t="s">
        <v>32</v>
      </c>
      <c r="AX165" s="12" t="s">
        <v>78</v>
      </c>
      <c r="AY165" s="240" t="s">
        <v>187</v>
      </c>
    </row>
    <row r="166" s="12" customFormat="1">
      <c r="A166" s="12"/>
      <c r="B166" s="232"/>
      <c r="C166" s="233"/>
      <c r="D166" s="224" t="s">
        <v>226</v>
      </c>
      <c r="E166" s="241" t="s">
        <v>1</v>
      </c>
      <c r="F166" s="234" t="s">
        <v>358</v>
      </c>
      <c r="G166" s="233"/>
      <c r="H166" s="235">
        <v>37.939999999999998</v>
      </c>
      <c r="I166" s="233"/>
      <c r="J166" s="233"/>
      <c r="K166" s="233"/>
      <c r="L166" s="236"/>
      <c r="M166" s="237"/>
      <c r="N166" s="238"/>
      <c r="O166" s="238"/>
      <c r="P166" s="238"/>
      <c r="Q166" s="238"/>
      <c r="R166" s="238"/>
      <c r="S166" s="238"/>
      <c r="T166" s="239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T166" s="240" t="s">
        <v>226</v>
      </c>
      <c r="AU166" s="240" t="s">
        <v>199</v>
      </c>
      <c r="AV166" s="12" t="s">
        <v>88</v>
      </c>
      <c r="AW166" s="12" t="s">
        <v>32</v>
      </c>
      <c r="AX166" s="12" t="s">
        <v>78</v>
      </c>
      <c r="AY166" s="240" t="s">
        <v>187</v>
      </c>
    </row>
    <row r="167" s="14" customFormat="1">
      <c r="A167" s="14"/>
      <c r="B167" s="253"/>
      <c r="C167" s="254"/>
      <c r="D167" s="224" t="s">
        <v>226</v>
      </c>
      <c r="E167" s="255" t="s">
        <v>1</v>
      </c>
      <c r="F167" s="256" t="s">
        <v>328</v>
      </c>
      <c r="G167" s="254"/>
      <c r="H167" s="257">
        <v>207.66499999999999</v>
      </c>
      <c r="I167" s="254"/>
      <c r="J167" s="254"/>
      <c r="K167" s="254"/>
      <c r="L167" s="258"/>
      <c r="M167" s="259"/>
      <c r="N167" s="260"/>
      <c r="O167" s="260"/>
      <c r="P167" s="260"/>
      <c r="Q167" s="260"/>
      <c r="R167" s="260"/>
      <c r="S167" s="260"/>
      <c r="T167" s="261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2" t="s">
        <v>226</v>
      </c>
      <c r="AU167" s="262" t="s">
        <v>199</v>
      </c>
      <c r="AV167" s="14" t="s">
        <v>204</v>
      </c>
      <c r="AW167" s="14" t="s">
        <v>32</v>
      </c>
      <c r="AX167" s="14" t="s">
        <v>86</v>
      </c>
      <c r="AY167" s="262" t="s">
        <v>187</v>
      </c>
    </row>
    <row r="168" s="2" customFormat="1" ht="16.5" customHeight="1">
      <c r="A168" s="31"/>
      <c r="B168" s="32"/>
      <c r="C168" s="211" t="s">
        <v>359</v>
      </c>
      <c r="D168" s="211" t="s">
        <v>188</v>
      </c>
      <c r="E168" s="212" t="s">
        <v>360</v>
      </c>
      <c r="F168" s="213" t="s">
        <v>361</v>
      </c>
      <c r="G168" s="214" t="s">
        <v>216</v>
      </c>
      <c r="H168" s="215">
        <v>169.72499999999999</v>
      </c>
      <c r="I168" s="216">
        <v>455</v>
      </c>
      <c r="J168" s="216">
        <f>ROUND(I168*H168,2)</f>
        <v>77224.880000000005</v>
      </c>
      <c r="K168" s="217"/>
      <c r="L168" s="37"/>
      <c r="M168" s="218" t="s">
        <v>1</v>
      </c>
      <c r="N168" s="219" t="s">
        <v>43</v>
      </c>
      <c r="O168" s="220">
        <v>0</v>
      </c>
      <c r="P168" s="220">
        <f>O168*H168</f>
        <v>0</v>
      </c>
      <c r="Q168" s="220">
        <v>0</v>
      </c>
      <c r="R168" s="220">
        <f>Q168*H168</f>
        <v>0</v>
      </c>
      <c r="S168" s="220">
        <v>0</v>
      </c>
      <c r="T168" s="221">
        <f>S168*H168</f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222" t="s">
        <v>204</v>
      </c>
      <c r="AT168" s="222" t="s">
        <v>188</v>
      </c>
      <c r="AU168" s="222" t="s">
        <v>199</v>
      </c>
      <c r="AY168" s="16" t="s">
        <v>187</v>
      </c>
      <c r="BE168" s="223">
        <f>IF(N168="základní",J168,0)</f>
        <v>77224.880000000005</v>
      </c>
      <c r="BF168" s="223">
        <f>IF(N168="snížená",J168,0)</f>
        <v>0</v>
      </c>
      <c r="BG168" s="223">
        <f>IF(N168="zákl. přenesená",J168,0)</f>
        <v>0</v>
      </c>
      <c r="BH168" s="223">
        <f>IF(N168="sníž. přenesená",J168,0)</f>
        <v>0</v>
      </c>
      <c r="BI168" s="223">
        <f>IF(N168="nulová",J168,0)</f>
        <v>0</v>
      </c>
      <c r="BJ168" s="16" t="s">
        <v>86</v>
      </c>
      <c r="BK168" s="223">
        <f>ROUND(I168*H168,2)</f>
        <v>77224.880000000005</v>
      </c>
      <c r="BL168" s="16" t="s">
        <v>204</v>
      </c>
      <c r="BM168" s="222" t="s">
        <v>362</v>
      </c>
    </row>
    <row r="169" s="2" customFormat="1" ht="21.75" customHeight="1">
      <c r="A169" s="31"/>
      <c r="B169" s="32"/>
      <c r="C169" s="211" t="s">
        <v>363</v>
      </c>
      <c r="D169" s="211" t="s">
        <v>188</v>
      </c>
      <c r="E169" s="212" t="s">
        <v>337</v>
      </c>
      <c r="F169" s="213" t="s">
        <v>338</v>
      </c>
      <c r="G169" s="214" t="s">
        <v>216</v>
      </c>
      <c r="H169" s="215">
        <v>191.405</v>
      </c>
      <c r="I169" s="216">
        <v>85</v>
      </c>
      <c r="J169" s="216">
        <f>ROUND(I169*H169,2)</f>
        <v>16269.43</v>
      </c>
      <c r="K169" s="217"/>
      <c r="L169" s="37"/>
      <c r="M169" s="218" t="s">
        <v>1</v>
      </c>
      <c r="N169" s="219" t="s">
        <v>43</v>
      </c>
      <c r="O169" s="220">
        <v>0</v>
      </c>
      <c r="P169" s="220">
        <f>O169*H169</f>
        <v>0</v>
      </c>
      <c r="Q169" s="220">
        <v>0</v>
      </c>
      <c r="R169" s="220">
        <f>Q169*H169</f>
        <v>0</v>
      </c>
      <c r="S169" s="220">
        <v>0</v>
      </c>
      <c r="T169" s="221">
        <f>S169*H169</f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222" t="s">
        <v>204</v>
      </c>
      <c r="AT169" s="222" t="s">
        <v>188</v>
      </c>
      <c r="AU169" s="222" t="s">
        <v>199</v>
      </c>
      <c r="AY169" s="16" t="s">
        <v>187</v>
      </c>
      <c r="BE169" s="223">
        <f>IF(N169="základní",J169,0)</f>
        <v>16269.43</v>
      </c>
      <c r="BF169" s="223">
        <f>IF(N169="snížená",J169,0)</f>
        <v>0</v>
      </c>
      <c r="BG169" s="223">
        <f>IF(N169="zákl. přenesená",J169,0)</f>
        <v>0</v>
      </c>
      <c r="BH169" s="223">
        <f>IF(N169="sníž. přenesená",J169,0)</f>
        <v>0</v>
      </c>
      <c r="BI169" s="223">
        <f>IF(N169="nulová",J169,0)</f>
        <v>0</v>
      </c>
      <c r="BJ169" s="16" t="s">
        <v>86</v>
      </c>
      <c r="BK169" s="223">
        <f>ROUND(I169*H169,2)</f>
        <v>16269.43</v>
      </c>
      <c r="BL169" s="16" t="s">
        <v>204</v>
      </c>
      <c r="BM169" s="222" t="s">
        <v>364</v>
      </c>
    </row>
    <row r="170" s="12" customFormat="1">
      <c r="A170" s="12"/>
      <c r="B170" s="232"/>
      <c r="C170" s="233"/>
      <c r="D170" s="224" t="s">
        <v>226</v>
      </c>
      <c r="E170" s="241" t="s">
        <v>1</v>
      </c>
      <c r="F170" s="234" t="s">
        <v>353</v>
      </c>
      <c r="G170" s="233"/>
      <c r="H170" s="235">
        <v>169.72499999999999</v>
      </c>
      <c r="I170" s="233"/>
      <c r="J170" s="233"/>
      <c r="K170" s="233"/>
      <c r="L170" s="236"/>
      <c r="M170" s="237"/>
      <c r="N170" s="238"/>
      <c r="O170" s="238"/>
      <c r="P170" s="238"/>
      <c r="Q170" s="238"/>
      <c r="R170" s="238"/>
      <c r="S170" s="238"/>
      <c r="T170" s="239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T170" s="240" t="s">
        <v>226</v>
      </c>
      <c r="AU170" s="240" t="s">
        <v>199</v>
      </c>
      <c r="AV170" s="12" t="s">
        <v>88</v>
      </c>
      <c r="AW170" s="12" t="s">
        <v>32</v>
      </c>
      <c r="AX170" s="12" t="s">
        <v>78</v>
      </c>
      <c r="AY170" s="240" t="s">
        <v>187</v>
      </c>
    </row>
    <row r="171" s="12" customFormat="1">
      <c r="A171" s="12"/>
      <c r="B171" s="232"/>
      <c r="C171" s="233"/>
      <c r="D171" s="224" t="s">
        <v>226</v>
      </c>
      <c r="E171" s="241" t="s">
        <v>1</v>
      </c>
      <c r="F171" s="234" t="s">
        <v>365</v>
      </c>
      <c r="G171" s="233"/>
      <c r="H171" s="235">
        <v>21.68</v>
      </c>
      <c r="I171" s="233"/>
      <c r="J171" s="233"/>
      <c r="K171" s="233"/>
      <c r="L171" s="236"/>
      <c r="M171" s="237"/>
      <c r="N171" s="238"/>
      <c r="O171" s="238"/>
      <c r="P171" s="238"/>
      <c r="Q171" s="238"/>
      <c r="R171" s="238"/>
      <c r="S171" s="238"/>
      <c r="T171" s="239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T171" s="240" t="s">
        <v>226</v>
      </c>
      <c r="AU171" s="240" t="s">
        <v>199</v>
      </c>
      <c r="AV171" s="12" t="s">
        <v>88</v>
      </c>
      <c r="AW171" s="12" t="s">
        <v>32</v>
      </c>
      <c r="AX171" s="12" t="s">
        <v>78</v>
      </c>
      <c r="AY171" s="240" t="s">
        <v>187</v>
      </c>
    </row>
    <row r="172" s="14" customFormat="1">
      <c r="A172" s="14"/>
      <c r="B172" s="253"/>
      <c r="C172" s="254"/>
      <c r="D172" s="224" t="s">
        <v>226</v>
      </c>
      <c r="E172" s="255" t="s">
        <v>1</v>
      </c>
      <c r="F172" s="256" t="s">
        <v>328</v>
      </c>
      <c r="G172" s="254"/>
      <c r="H172" s="257">
        <v>191.405</v>
      </c>
      <c r="I172" s="254"/>
      <c r="J172" s="254"/>
      <c r="K172" s="254"/>
      <c r="L172" s="258"/>
      <c r="M172" s="259"/>
      <c r="N172" s="260"/>
      <c r="O172" s="260"/>
      <c r="P172" s="260"/>
      <c r="Q172" s="260"/>
      <c r="R172" s="260"/>
      <c r="S172" s="260"/>
      <c r="T172" s="261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2" t="s">
        <v>226</v>
      </c>
      <c r="AU172" s="262" t="s">
        <v>199</v>
      </c>
      <c r="AV172" s="14" t="s">
        <v>204</v>
      </c>
      <c r="AW172" s="14" t="s">
        <v>32</v>
      </c>
      <c r="AX172" s="14" t="s">
        <v>86</v>
      </c>
      <c r="AY172" s="262" t="s">
        <v>187</v>
      </c>
    </row>
    <row r="173" s="2" customFormat="1" ht="21.75" customHeight="1">
      <c r="A173" s="31"/>
      <c r="B173" s="32"/>
      <c r="C173" s="211" t="s">
        <v>8</v>
      </c>
      <c r="D173" s="211" t="s">
        <v>188</v>
      </c>
      <c r="E173" s="212" t="s">
        <v>366</v>
      </c>
      <c r="F173" s="213" t="s">
        <v>367</v>
      </c>
      <c r="G173" s="214" t="s">
        <v>216</v>
      </c>
      <c r="H173" s="215">
        <v>305.22500000000002</v>
      </c>
      <c r="I173" s="216">
        <v>375</v>
      </c>
      <c r="J173" s="216">
        <f>ROUND(I173*H173,2)</f>
        <v>114459.38000000001</v>
      </c>
      <c r="K173" s="217"/>
      <c r="L173" s="37"/>
      <c r="M173" s="218" t="s">
        <v>1</v>
      </c>
      <c r="N173" s="219" t="s">
        <v>43</v>
      </c>
      <c r="O173" s="220">
        <v>0</v>
      </c>
      <c r="P173" s="220">
        <f>O173*H173</f>
        <v>0</v>
      </c>
      <c r="Q173" s="220">
        <v>0</v>
      </c>
      <c r="R173" s="220">
        <f>Q173*H173</f>
        <v>0</v>
      </c>
      <c r="S173" s="220">
        <v>0</v>
      </c>
      <c r="T173" s="221">
        <f>S173*H173</f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222" t="s">
        <v>204</v>
      </c>
      <c r="AT173" s="222" t="s">
        <v>188</v>
      </c>
      <c r="AU173" s="222" t="s">
        <v>199</v>
      </c>
      <c r="AY173" s="16" t="s">
        <v>187</v>
      </c>
      <c r="BE173" s="223">
        <f>IF(N173="základní",J173,0)</f>
        <v>114459.38000000001</v>
      </c>
      <c r="BF173" s="223">
        <f>IF(N173="snížená",J173,0)</f>
        <v>0</v>
      </c>
      <c r="BG173" s="223">
        <f>IF(N173="zákl. přenesená",J173,0)</f>
        <v>0</v>
      </c>
      <c r="BH173" s="223">
        <f>IF(N173="sníž. přenesená",J173,0)</f>
        <v>0</v>
      </c>
      <c r="BI173" s="223">
        <f>IF(N173="nulová",J173,0)</f>
        <v>0</v>
      </c>
      <c r="BJ173" s="16" t="s">
        <v>86</v>
      </c>
      <c r="BK173" s="223">
        <f>ROUND(I173*H173,2)</f>
        <v>114459.38000000001</v>
      </c>
      <c r="BL173" s="16" t="s">
        <v>204</v>
      </c>
      <c r="BM173" s="222" t="s">
        <v>368</v>
      </c>
    </row>
    <row r="174" s="2" customFormat="1">
      <c r="A174" s="31"/>
      <c r="B174" s="32"/>
      <c r="C174" s="33"/>
      <c r="D174" s="224" t="s">
        <v>194</v>
      </c>
      <c r="E174" s="33"/>
      <c r="F174" s="225" t="s">
        <v>345</v>
      </c>
      <c r="G174" s="33"/>
      <c r="H174" s="33"/>
      <c r="I174" s="33"/>
      <c r="J174" s="33"/>
      <c r="K174" s="33"/>
      <c r="L174" s="37"/>
      <c r="M174" s="226"/>
      <c r="N174" s="227"/>
      <c r="O174" s="83"/>
      <c r="P174" s="83"/>
      <c r="Q174" s="83"/>
      <c r="R174" s="83"/>
      <c r="S174" s="83"/>
      <c r="T174" s="84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T174" s="16" t="s">
        <v>194</v>
      </c>
      <c r="AU174" s="16" t="s">
        <v>199</v>
      </c>
    </row>
    <row r="175" s="12" customFormat="1">
      <c r="A175" s="12"/>
      <c r="B175" s="232"/>
      <c r="C175" s="233"/>
      <c r="D175" s="224" t="s">
        <v>226</v>
      </c>
      <c r="E175" s="241" t="s">
        <v>1</v>
      </c>
      <c r="F175" s="234" t="s">
        <v>353</v>
      </c>
      <c r="G175" s="233"/>
      <c r="H175" s="235">
        <v>169.72499999999999</v>
      </c>
      <c r="I175" s="233"/>
      <c r="J175" s="233"/>
      <c r="K175" s="233"/>
      <c r="L175" s="236"/>
      <c r="M175" s="237"/>
      <c r="N175" s="238"/>
      <c r="O175" s="238"/>
      <c r="P175" s="238"/>
      <c r="Q175" s="238"/>
      <c r="R175" s="238"/>
      <c r="S175" s="238"/>
      <c r="T175" s="239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T175" s="240" t="s">
        <v>226</v>
      </c>
      <c r="AU175" s="240" t="s">
        <v>199</v>
      </c>
      <c r="AV175" s="12" t="s">
        <v>88</v>
      </c>
      <c r="AW175" s="12" t="s">
        <v>32</v>
      </c>
      <c r="AX175" s="12" t="s">
        <v>78</v>
      </c>
      <c r="AY175" s="240" t="s">
        <v>187</v>
      </c>
    </row>
    <row r="176" s="12" customFormat="1">
      <c r="A176" s="12"/>
      <c r="B176" s="232"/>
      <c r="C176" s="233"/>
      <c r="D176" s="224" t="s">
        <v>226</v>
      </c>
      <c r="E176" s="241" t="s">
        <v>1</v>
      </c>
      <c r="F176" s="234" t="s">
        <v>369</v>
      </c>
      <c r="G176" s="233"/>
      <c r="H176" s="235">
        <v>135.5</v>
      </c>
      <c r="I176" s="233"/>
      <c r="J176" s="233"/>
      <c r="K176" s="233"/>
      <c r="L176" s="236"/>
      <c r="M176" s="237"/>
      <c r="N176" s="238"/>
      <c r="O176" s="238"/>
      <c r="P176" s="238"/>
      <c r="Q176" s="238"/>
      <c r="R176" s="238"/>
      <c r="S176" s="238"/>
      <c r="T176" s="239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T176" s="240" t="s">
        <v>226</v>
      </c>
      <c r="AU176" s="240" t="s">
        <v>199</v>
      </c>
      <c r="AV176" s="12" t="s">
        <v>88</v>
      </c>
      <c r="AW176" s="12" t="s">
        <v>32</v>
      </c>
      <c r="AX176" s="12" t="s">
        <v>78</v>
      </c>
      <c r="AY176" s="240" t="s">
        <v>187</v>
      </c>
    </row>
    <row r="177" s="14" customFormat="1">
      <c r="A177" s="14"/>
      <c r="B177" s="253"/>
      <c r="C177" s="254"/>
      <c r="D177" s="224" t="s">
        <v>226</v>
      </c>
      <c r="E177" s="255" t="s">
        <v>1</v>
      </c>
      <c r="F177" s="256" t="s">
        <v>328</v>
      </c>
      <c r="G177" s="254"/>
      <c r="H177" s="257">
        <v>305.22500000000002</v>
      </c>
      <c r="I177" s="254"/>
      <c r="J177" s="254"/>
      <c r="K177" s="254"/>
      <c r="L177" s="258"/>
      <c r="M177" s="259"/>
      <c r="N177" s="260"/>
      <c r="O177" s="260"/>
      <c r="P177" s="260"/>
      <c r="Q177" s="260"/>
      <c r="R177" s="260"/>
      <c r="S177" s="260"/>
      <c r="T177" s="261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62" t="s">
        <v>226</v>
      </c>
      <c r="AU177" s="262" t="s">
        <v>199</v>
      </c>
      <c r="AV177" s="14" t="s">
        <v>204</v>
      </c>
      <c r="AW177" s="14" t="s">
        <v>32</v>
      </c>
      <c r="AX177" s="14" t="s">
        <v>86</v>
      </c>
      <c r="AY177" s="262" t="s">
        <v>187</v>
      </c>
    </row>
    <row r="178" s="2" customFormat="1" ht="21.75" customHeight="1">
      <c r="A178" s="31"/>
      <c r="B178" s="32"/>
      <c r="C178" s="211" t="s">
        <v>370</v>
      </c>
      <c r="D178" s="211" t="s">
        <v>188</v>
      </c>
      <c r="E178" s="212" t="s">
        <v>371</v>
      </c>
      <c r="F178" s="213" t="s">
        <v>372</v>
      </c>
      <c r="G178" s="214" t="s">
        <v>216</v>
      </c>
      <c r="H178" s="215">
        <v>185.98500000000001</v>
      </c>
      <c r="I178" s="216">
        <v>85</v>
      </c>
      <c r="J178" s="216">
        <f>ROUND(I178*H178,2)</f>
        <v>15808.73</v>
      </c>
      <c r="K178" s="217"/>
      <c r="L178" s="37"/>
      <c r="M178" s="218" t="s">
        <v>1</v>
      </c>
      <c r="N178" s="219" t="s">
        <v>43</v>
      </c>
      <c r="O178" s="220">
        <v>0</v>
      </c>
      <c r="P178" s="220">
        <f>O178*H178</f>
        <v>0</v>
      </c>
      <c r="Q178" s="220">
        <v>0</v>
      </c>
      <c r="R178" s="220">
        <f>Q178*H178</f>
        <v>0</v>
      </c>
      <c r="S178" s="220">
        <v>0</v>
      </c>
      <c r="T178" s="221">
        <f>S178*H178</f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222" t="s">
        <v>204</v>
      </c>
      <c r="AT178" s="222" t="s">
        <v>188</v>
      </c>
      <c r="AU178" s="222" t="s">
        <v>199</v>
      </c>
      <c r="AY178" s="16" t="s">
        <v>187</v>
      </c>
      <c r="BE178" s="223">
        <f>IF(N178="základní",J178,0)</f>
        <v>15808.73</v>
      </c>
      <c r="BF178" s="223">
        <f>IF(N178="snížená",J178,0)</f>
        <v>0</v>
      </c>
      <c r="BG178" s="223">
        <f>IF(N178="zákl. přenesená",J178,0)</f>
        <v>0</v>
      </c>
      <c r="BH178" s="223">
        <f>IF(N178="sníž. přenesená",J178,0)</f>
        <v>0</v>
      </c>
      <c r="BI178" s="223">
        <f>IF(N178="nulová",J178,0)</f>
        <v>0</v>
      </c>
      <c r="BJ178" s="16" t="s">
        <v>86</v>
      </c>
      <c r="BK178" s="223">
        <f>ROUND(I178*H178,2)</f>
        <v>15808.73</v>
      </c>
      <c r="BL178" s="16" t="s">
        <v>204</v>
      </c>
      <c r="BM178" s="222" t="s">
        <v>373</v>
      </c>
    </row>
    <row r="179" s="12" customFormat="1">
      <c r="A179" s="12"/>
      <c r="B179" s="232"/>
      <c r="C179" s="233"/>
      <c r="D179" s="224" t="s">
        <v>226</v>
      </c>
      <c r="E179" s="241" t="s">
        <v>1</v>
      </c>
      <c r="F179" s="234" t="s">
        <v>353</v>
      </c>
      <c r="G179" s="233"/>
      <c r="H179" s="235">
        <v>169.72499999999999</v>
      </c>
      <c r="I179" s="233"/>
      <c r="J179" s="233"/>
      <c r="K179" s="233"/>
      <c r="L179" s="236"/>
      <c r="M179" s="237"/>
      <c r="N179" s="238"/>
      <c r="O179" s="238"/>
      <c r="P179" s="238"/>
      <c r="Q179" s="238"/>
      <c r="R179" s="238"/>
      <c r="S179" s="238"/>
      <c r="T179" s="239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T179" s="240" t="s">
        <v>226</v>
      </c>
      <c r="AU179" s="240" t="s">
        <v>199</v>
      </c>
      <c r="AV179" s="12" t="s">
        <v>88</v>
      </c>
      <c r="AW179" s="12" t="s">
        <v>32</v>
      </c>
      <c r="AX179" s="12" t="s">
        <v>78</v>
      </c>
      <c r="AY179" s="240" t="s">
        <v>187</v>
      </c>
    </row>
    <row r="180" s="12" customFormat="1">
      <c r="A180" s="12"/>
      <c r="B180" s="232"/>
      <c r="C180" s="233"/>
      <c r="D180" s="224" t="s">
        <v>226</v>
      </c>
      <c r="E180" s="241" t="s">
        <v>1</v>
      </c>
      <c r="F180" s="234" t="s">
        <v>374</v>
      </c>
      <c r="G180" s="233"/>
      <c r="H180" s="235">
        <v>16.260000000000002</v>
      </c>
      <c r="I180" s="233"/>
      <c r="J180" s="233"/>
      <c r="K180" s="233"/>
      <c r="L180" s="236"/>
      <c r="M180" s="237"/>
      <c r="N180" s="238"/>
      <c r="O180" s="238"/>
      <c r="P180" s="238"/>
      <c r="Q180" s="238"/>
      <c r="R180" s="238"/>
      <c r="S180" s="238"/>
      <c r="T180" s="239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T180" s="240" t="s">
        <v>226</v>
      </c>
      <c r="AU180" s="240" t="s">
        <v>199</v>
      </c>
      <c r="AV180" s="12" t="s">
        <v>88</v>
      </c>
      <c r="AW180" s="12" t="s">
        <v>32</v>
      </c>
      <c r="AX180" s="12" t="s">
        <v>78</v>
      </c>
      <c r="AY180" s="240" t="s">
        <v>187</v>
      </c>
    </row>
    <row r="181" s="14" customFormat="1">
      <c r="A181" s="14"/>
      <c r="B181" s="253"/>
      <c r="C181" s="254"/>
      <c r="D181" s="224" t="s">
        <v>226</v>
      </c>
      <c r="E181" s="255" t="s">
        <v>1</v>
      </c>
      <c r="F181" s="256" t="s">
        <v>328</v>
      </c>
      <c r="G181" s="254"/>
      <c r="H181" s="257">
        <v>185.98500000000001</v>
      </c>
      <c r="I181" s="254"/>
      <c r="J181" s="254"/>
      <c r="K181" s="254"/>
      <c r="L181" s="258"/>
      <c r="M181" s="259"/>
      <c r="N181" s="260"/>
      <c r="O181" s="260"/>
      <c r="P181" s="260"/>
      <c r="Q181" s="260"/>
      <c r="R181" s="260"/>
      <c r="S181" s="260"/>
      <c r="T181" s="261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62" t="s">
        <v>226</v>
      </c>
      <c r="AU181" s="262" t="s">
        <v>199</v>
      </c>
      <c r="AV181" s="14" t="s">
        <v>204</v>
      </c>
      <c r="AW181" s="14" t="s">
        <v>32</v>
      </c>
      <c r="AX181" s="14" t="s">
        <v>86</v>
      </c>
      <c r="AY181" s="262" t="s">
        <v>187</v>
      </c>
    </row>
    <row r="182" s="2" customFormat="1" ht="21.75" customHeight="1">
      <c r="A182" s="31"/>
      <c r="B182" s="32"/>
      <c r="C182" s="211" t="s">
        <v>375</v>
      </c>
      <c r="D182" s="211" t="s">
        <v>188</v>
      </c>
      <c r="E182" s="212" t="s">
        <v>376</v>
      </c>
      <c r="F182" s="213" t="s">
        <v>377</v>
      </c>
      <c r="G182" s="214" t="s">
        <v>216</v>
      </c>
      <c r="H182" s="215">
        <v>169.72499999999999</v>
      </c>
      <c r="I182" s="216">
        <v>585</v>
      </c>
      <c r="J182" s="216">
        <f>ROUND(I182*H182,2)</f>
        <v>99289.130000000005</v>
      </c>
      <c r="K182" s="217"/>
      <c r="L182" s="37"/>
      <c r="M182" s="218" t="s">
        <v>1</v>
      </c>
      <c r="N182" s="219" t="s">
        <v>43</v>
      </c>
      <c r="O182" s="220">
        <v>0</v>
      </c>
      <c r="P182" s="220">
        <f>O182*H182</f>
        <v>0</v>
      </c>
      <c r="Q182" s="220">
        <v>0</v>
      </c>
      <c r="R182" s="220">
        <f>Q182*H182</f>
        <v>0</v>
      </c>
      <c r="S182" s="220">
        <v>0</v>
      </c>
      <c r="T182" s="221">
        <f>S182*H182</f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222" t="s">
        <v>204</v>
      </c>
      <c r="AT182" s="222" t="s">
        <v>188</v>
      </c>
      <c r="AU182" s="222" t="s">
        <v>199</v>
      </c>
      <c r="AY182" s="16" t="s">
        <v>187</v>
      </c>
      <c r="BE182" s="223">
        <f>IF(N182="základní",J182,0)</f>
        <v>99289.130000000005</v>
      </c>
      <c r="BF182" s="223">
        <f>IF(N182="snížená",J182,0)</f>
        <v>0</v>
      </c>
      <c r="BG182" s="223">
        <f>IF(N182="zákl. přenesená",J182,0)</f>
        <v>0</v>
      </c>
      <c r="BH182" s="223">
        <f>IF(N182="sníž. přenesená",J182,0)</f>
        <v>0</v>
      </c>
      <c r="BI182" s="223">
        <f>IF(N182="nulová",J182,0)</f>
        <v>0</v>
      </c>
      <c r="BJ182" s="16" t="s">
        <v>86</v>
      </c>
      <c r="BK182" s="223">
        <f>ROUND(I182*H182,2)</f>
        <v>99289.130000000005</v>
      </c>
      <c r="BL182" s="16" t="s">
        <v>204</v>
      </c>
      <c r="BM182" s="222" t="s">
        <v>378</v>
      </c>
    </row>
    <row r="183" s="11" customFormat="1" ht="20.88" customHeight="1">
      <c r="A183" s="11"/>
      <c r="B183" s="198"/>
      <c r="C183" s="199"/>
      <c r="D183" s="200" t="s">
        <v>77</v>
      </c>
      <c r="E183" s="251" t="s">
        <v>379</v>
      </c>
      <c r="F183" s="251" t="s">
        <v>380</v>
      </c>
      <c r="G183" s="199"/>
      <c r="H183" s="199"/>
      <c r="I183" s="199"/>
      <c r="J183" s="252">
        <f>BK183</f>
        <v>278628.28000000003</v>
      </c>
      <c r="K183" s="199"/>
      <c r="L183" s="203"/>
      <c r="M183" s="204"/>
      <c r="N183" s="205"/>
      <c r="O183" s="205"/>
      <c r="P183" s="206">
        <f>SUM(P184:P197)</f>
        <v>0</v>
      </c>
      <c r="Q183" s="205"/>
      <c r="R183" s="206">
        <f>SUM(R184:R197)</f>
        <v>0</v>
      </c>
      <c r="S183" s="205"/>
      <c r="T183" s="207">
        <f>SUM(T184:T197)</f>
        <v>0</v>
      </c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R183" s="208" t="s">
        <v>86</v>
      </c>
      <c r="AT183" s="209" t="s">
        <v>77</v>
      </c>
      <c r="AU183" s="209" t="s">
        <v>88</v>
      </c>
      <c r="AY183" s="208" t="s">
        <v>187</v>
      </c>
      <c r="BK183" s="210">
        <f>SUM(BK184:BK197)</f>
        <v>278628.28000000003</v>
      </c>
    </row>
    <row r="184" s="2" customFormat="1" ht="16.5" customHeight="1">
      <c r="A184" s="31"/>
      <c r="B184" s="32"/>
      <c r="C184" s="211" t="s">
        <v>381</v>
      </c>
      <c r="D184" s="211" t="s">
        <v>188</v>
      </c>
      <c r="E184" s="212" t="s">
        <v>322</v>
      </c>
      <c r="F184" s="213" t="s">
        <v>323</v>
      </c>
      <c r="G184" s="214" t="s">
        <v>216</v>
      </c>
      <c r="H184" s="215">
        <v>186.73400000000001</v>
      </c>
      <c r="I184" s="216">
        <v>315</v>
      </c>
      <c r="J184" s="216">
        <f>ROUND(I184*H184,2)</f>
        <v>58821.209999999999</v>
      </c>
      <c r="K184" s="217"/>
      <c r="L184" s="37"/>
      <c r="M184" s="218" t="s">
        <v>1</v>
      </c>
      <c r="N184" s="219" t="s">
        <v>43</v>
      </c>
      <c r="O184" s="220">
        <v>0</v>
      </c>
      <c r="P184" s="220">
        <f>O184*H184</f>
        <v>0</v>
      </c>
      <c r="Q184" s="220">
        <v>0</v>
      </c>
      <c r="R184" s="220">
        <f>Q184*H184</f>
        <v>0</v>
      </c>
      <c r="S184" s="220">
        <v>0</v>
      </c>
      <c r="T184" s="221">
        <f>S184*H184</f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222" t="s">
        <v>204</v>
      </c>
      <c r="AT184" s="222" t="s">
        <v>188</v>
      </c>
      <c r="AU184" s="222" t="s">
        <v>199</v>
      </c>
      <c r="AY184" s="16" t="s">
        <v>187</v>
      </c>
      <c r="BE184" s="223">
        <f>IF(N184="základní",J184,0)</f>
        <v>58821.209999999999</v>
      </c>
      <c r="BF184" s="223">
        <f>IF(N184="snížená",J184,0)</f>
        <v>0</v>
      </c>
      <c r="BG184" s="223">
        <f>IF(N184="zákl. přenesená",J184,0)</f>
        <v>0</v>
      </c>
      <c r="BH184" s="223">
        <f>IF(N184="sníž. přenesená",J184,0)</f>
        <v>0</v>
      </c>
      <c r="BI184" s="223">
        <f>IF(N184="nulová",J184,0)</f>
        <v>0</v>
      </c>
      <c r="BJ184" s="16" t="s">
        <v>86</v>
      </c>
      <c r="BK184" s="223">
        <f>ROUND(I184*H184,2)</f>
        <v>58821.209999999999</v>
      </c>
      <c r="BL184" s="16" t="s">
        <v>204</v>
      </c>
      <c r="BM184" s="222" t="s">
        <v>382</v>
      </c>
    </row>
    <row r="185" s="2" customFormat="1">
      <c r="A185" s="31"/>
      <c r="B185" s="32"/>
      <c r="C185" s="33"/>
      <c r="D185" s="224" t="s">
        <v>194</v>
      </c>
      <c r="E185" s="33"/>
      <c r="F185" s="225" t="s">
        <v>325</v>
      </c>
      <c r="G185" s="33"/>
      <c r="H185" s="33"/>
      <c r="I185" s="33"/>
      <c r="J185" s="33"/>
      <c r="K185" s="33"/>
      <c r="L185" s="37"/>
      <c r="M185" s="226"/>
      <c r="N185" s="227"/>
      <c r="O185" s="83"/>
      <c r="P185" s="83"/>
      <c r="Q185" s="83"/>
      <c r="R185" s="83"/>
      <c r="S185" s="83"/>
      <c r="T185" s="84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T185" s="16" t="s">
        <v>194</v>
      </c>
      <c r="AU185" s="16" t="s">
        <v>199</v>
      </c>
    </row>
    <row r="186" s="12" customFormat="1">
      <c r="A186" s="12"/>
      <c r="B186" s="232"/>
      <c r="C186" s="233"/>
      <c r="D186" s="224" t="s">
        <v>226</v>
      </c>
      <c r="E186" s="241" t="s">
        <v>1</v>
      </c>
      <c r="F186" s="234" t="s">
        <v>383</v>
      </c>
      <c r="G186" s="233"/>
      <c r="H186" s="235">
        <v>163.69999999999999</v>
      </c>
      <c r="I186" s="233"/>
      <c r="J186" s="233"/>
      <c r="K186" s="233"/>
      <c r="L186" s="236"/>
      <c r="M186" s="237"/>
      <c r="N186" s="238"/>
      <c r="O186" s="238"/>
      <c r="P186" s="238"/>
      <c r="Q186" s="238"/>
      <c r="R186" s="238"/>
      <c r="S186" s="238"/>
      <c r="T186" s="239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T186" s="240" t="s">
        <v>226</v>
      </c>
      <c r="AU186" s="240" t="s">
        <v>199</v>
      </c>
      <c r="AV186" s="12" t="s">
        <v>88</v>
      </c>
      <c r="AW186" s="12" t="s">
        <v>32</v>
      </c>
      <c r="AX186" s="12" t="s">
        <v>78</v>
      </c>
      <c r="AY186" s="240" t="s">
        <v>187</v>
      </c>
    </row>
    <row r="187" s="12" customFormat="1">
      <c r="A187" s="12"/>
      <c r="B187" s="232"/>
      <c r="C187" s="233"/>
      <c r="D187" s="224" t="s">
        <v>226</v>
      </c>
      <c r="E187" s="241" t="s">
        <v>1</v>
      </c>
      <c r="F187" s="234" t="s">
        <v>384</v>
      </c>
      <c r="G187" s="233"/>
      <c r="H187" s="235">
        <v>23.033999999999999</v>
      </c>
      <c r="I187" s="233"/>
      <c r="J187" s="233"/>
      <c r="K187" s="233"/>
      <c r="L187" s="236"/>
      <c r="M187" s="237"/>
      <c r="N187" s="238"/>
      <c r="O187" s="238"/>
      <c r="P187" s="238"/>
      <c r="Q187" s="238"/>
      <c r="R187" s="238"/>
      <c r="S187" s="238"/>
      <c r="T187" s="239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T187" s="240" t="s">
        <v>226</v>
      </c>
      <c r="AU187" s="240" t="s">
        <v>199</v>
      </c>
      <c r="AV187" s="12" t="s">
        <v>88</v>
      </c>
      <c r="AW187" s="12" t="s">
        <v>32</v>
      </c>
      <c r="AX187" s="12" t="s">
        <v>78</v>
      </c>
      <c r="AY187" s="240" t="s">
        <v>187</v>
      </c>
    </row>
    <row r="188" s="14" customFormat="1">
      <c r="A188" s="14"/>
      <c r="B188" s="253"/>
      <c r="C188" s="254"/>
      <c r="D188" s="224" t="s">
        <v>226</v>
      </c>
      <c r="E188" s="255" t="s">
        <v>1</v>
      </c>
      <c r="F188" s="256" t="s">
        <v>328</v>
      </c>
      <c r="G188" s="254"/>
      <c r="H188" s="257">
        <v>186.73400000000001</v>
      </c>
      <c r="I188" s="254"/>
      <c r="J188" s="254"/>
      <c r="K188" s="254"/>
      <c r="L188" s="258"/>
      <c r="M188" s="259"/>
      <c r="N188" s="260"/>
      <c r="O188" s="260"/>
      <c r="P188" s="260"/>
      <c r="Q188" s="260"/>
      <c r="R188" s="260"/>
      <c r="S188" s="260"/>
      <c r="T188" s="261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2" t="s">
        <v>226</v>
      </c>
      <c r="AU188" s="262" t="s">
        <v>199</v>
      </c>
      <c r="AV188" s="14" t="s">
        <v>204</v>
      </c>
      <c r="AW188" s="14" t="s">
        <v>32</v>
      </c>
      <c r="AX188" s="14" t="s">
        <v>86</v>
      </c>
      <c r="AY188" s="262" t="s">
        <v>187</v>
      </c>
    </row>
    <row r="189" s="2" customFormat="1" ht="16.5" customHeight="1">
      <c r="A189" s="31"/>
      <c r="B189" s="32"/>
      <c r="C189" s="211" t="s">
        <v>385</v>
      </c>
      <c r="D189" s="211" t="s">
        <v>188</v>
      </c>
      <c r="E189" s="212" t="s">
        <v>386</v>
      </c>
      <c r="F189" s="213" t="s">
        <v>387</v>
      </c>
      <c r="G189" s="214" t="s">
        <v>216</v>
      </c>
      <c r="H189" s="215">
        <v>163.69999999999999</v>
      </c>
      <c r="I189" s="216">
        <v>150</v>
      </c>
      <c r="J189" s="216">
        <f>ROUND(I189*H189,2)</f>
        <v>24555</v>
      </c>
      <c r="K189" s="217"/>
      <c r="L189" s="37"/>
      <c r="M189" s="218" t="s">
        <v>1</v>
      </c>
      <c r="N189" s="219" t="s">
        <v>43</v>
      </c>
      <c r="O189" s="220">
        <v>0</v>
      </c>
      <c r="P189" s="220">
        <f>O189*H189</f>
        <v>0</v>
      </c>
      <c r="Q189" s="220">
        <v>0</v>
      </c>
      <c r="R189" s="220">
        <f>Q189*H189</f>
        <v>0</v>
      </c>
      <c r="S189" s="220">
        <v>0</v>
      </c>
      <c r="T189" s="221">
        <f>S189*H189</f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222" t="s">
        <v>204</v>
      </c>
      <c r="AT189" s="222" t="s">
        <v>188</v>
      </c>
      <c r="AU189" s="222" t="s">
        <v>199</v>
      </c>
      <c r="AY189" s="16" t="s">
        <v>187</v>
      </c>
      <c r="BE189" s="223">
        <f>IF(N189="základní",J189,0)</f>
        <v>24555</v>
      </c>
      <c r="BF189" s="223">
        <f>IF(N189="snížená",J189,0)</f>
        <v>0</v>
      </c>
      <c r="BG189" s="223">
        <f>IF(N189="zákl. přenesená",J189,0)</f>
        <v>0</v>
      </c>
      <c r="BH189" s="223">
        <f>IF(N189="sníž. přenesená",J189,0)</f>
        <v>0</v>
      </c>
      <c r="BI189" s="223">
        <f>IF(N189="nulová",J189,0)</f>
        <v>0</v>
      </c>
      <c r="BJ189" s="16" t="s">
        <v>86</v>
      </c>
      <c r="BK189" s="223">
        <f>ROUND(I189*H189,2)</f>
        <v>24555</v>
      </c>
      <c r="BL189" s="16" t="s">
        <v>204</v>
      </c>
      <c r="BM189" s="222" t="s">
        <v>388</v>
      </c>
    </row>
    <row r="190" s="2" customFormat="1" ht="21.75" customHeight="1">
      <c r="A190" s="31"/>
      <c r="B190" s="32"/>
      <c r="C190" s="211" t="s">
        <v>389</v>
      </c>
      <c r="D190" s="211" t="s">
        <v>188</v>
      </c>
      <c r="E190" s="212" t="s">
        <v>337</v>
      </c>
      <c r="F190" s="213" t="s">
        <v>338</v>
      </c>
      <c r="G190" s="214" t="s">
        <v>216</v>
      </c>
      <c r="H190" s="215">
        <v>182.54599999999999</v>
      </c>
      <c r="I190" s="216">
        <v>85</v>
      </c>
      <c r="J190" s="216">
        <f>ROUND(I190*H190,2)</f>
        <v>15516.41</v>
      </c>
      <c r="K190" s="217"/>
      <c r="L190" s="37"/>
      <c r="M190" s="218" t="s">
        <v>1</v>
      </c>
      <c r="N190" s="219" t="s">
        <v>43</v>
      </c>
      <c r="O190" s="220">
        <v>0</v>
      </c>
      <c r="P190" s="220">
        <f>O190*H190</f>
        <v>0</v>
      </c>
      <c r="Q190" s="220">
        <v>0</v>
      </c>
      <c r="R190" s="220">
        <f>Q190*H190</f>
        <v>0</v>
      </c>
      <c r="S190" s="220">
        <v>0</v>
      </c>
      <c r="T190" s="221">
        <f>S190*H190</f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222" t="s">
        <v>204</v>
      </c>
      <c r="AT190" s="222" t="s">
        <v>188</v>
      </c>
      <c r="AU190" s="222" t="s">
        <v>199</v>
      </c>
      <c r="AY190" s="16" t="s">
        <v>187</v>
      </c>
      <c r="BE190" s="223">
        <f>IF(N190="základní",J190,0)</f>
        <v>15516.41</v>
      </c>
      <c r="BF190" s="223">
        <f>IF(N190="snížená",J190,0)</f>
        <v>0</v>
      </c>
      <c r="BG190" s="223">
        <f>IF(N190="zákl. přenesená",J190,0)</f>
        <v>0</v>
      </c>
      <c r="BH190" s="223">
        <f>IF(N190="sníž. přenesená",J190,0)</f>
        <v>0</v>
      </c>
      <c r="BI190" s="223">
        <f>IF(N190="nulová",J190,0)</f>
        <v>0</v>
      </c>
      <c r="BJ190" s="16" t="s">
        <v>86</v>
      </c>
      <c r="BK190" s="223">
        <f>ROUND(I190*H190,2)</f>
        <v>15516.41</v>
      </c>
      <c r="BL190" s="16" t="s">
        <v>204</v>
      </c>
      <c r="BM190" s="222" t="s">
        <v>390</v>
      </c>
    </row>
    <row r="191" s="12" customFormat="1">
      <c r="A191" s="12"/>
      <c r="B191" s="232"/>
      <c r="C191" s="233"/>
      <c r="D191" s="224" t="s">
        <v>226</v>
      </c>
      <c r="E191" s="241" t="s">
        <v>1</v>
      </c>
      <c r="F191" s="234" t="s">
        <v>383</v>
      </c>
      <c r="G191" s="233"/>
      <c r="H191" s="235">
        <v>163.69999999999999</v>
      </c>
      <c r="I191" s="233"/>
      <c r="J191" s="233"/>
      <c r="K191" s="233"/>
      <c r="L191" s="236"/>
      <c r="M191" s="237"/>
      <c r="N191" s="238"/>
      <c r="O191" s="238"/>
      <c r="P191" s="238"/>
      <c r="Q191" s="238"/>
      <c r="R191" s="238"/>
      <c r="S191" s="238"/>
      <c r="T191" s="239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T191" s="240" t="s">
        <v>226</v>
      </c>
      <c r="AU191" s="240" t="s">
        <v>199</v>
      </c>
      <c r="AV191" s="12" t="s">
        <v>88</v>
      </c>
      <c r="AW191" s="12" t="s">
        <v>32</v>
      </c>
      <c r="AX191" s="12" t="s">
        <v>78</v>
      </c>
      <c r="AY191" s="240" t="s">
        <v>187</v>
      </c>
    </row>
    <row r="192" s="12" customFormat="1">
      <c r="A192" s="12"/>
      <c r="B192" s="232"/>
      <c r="C192" s="233"/>
      <c r="D192" s="224" t="s">
        <v>226</v>
      </c>
      <c r="E192" s="241" t="s">
        <v>1</v>
      </c>
      <c r="F192" s="234" t="s">
        <v>391</v>
      </c>
      <c r="G192" s="233"/>
      <c r="H192" s="235">
        <v>18.846</v>
      </c>
      <c r="I192" s="233"/>
      <c r="J192" s="233"/>
      <c r="K192" s="233"/>
      <c r="L192" s="236"/>
      <c r="M192" s="237"/>
      <c r="N192" s="238"/>
      <c r="O192" s="238"/>
      <c r="P192" s="238"/>
      <c r="Q192" s="238"/>
      <c r="R192" s="238"/>
      <c r="S192" s="238"/>
      <c r="T192" s="239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T192" s="240" t="s">
        <v>226</v>
      </c>
      <c r="AU192" s="240" t="s">
        <v>199</v>
      </c>
      <c r="AV192" s="12" t="s">
        <v>88</v>
      </c>
      <c r="AW192" s="12" t="s">
        <v>32</v>
      </c>
      <c r="AX192" s="12" t="s">
        <v>78</v>
      </c>
      <c r="AY192" s="240" t="s">
        <v>187</v>
      </c>
    </row>
    <row r="193" s="14" customFormat="1">
      <c r="A193" s="14"/>
      <c r="B193" s="253"/>
      <c r="C193" s="254"/>
      <c r="D193" s="224" t="s">
        <v>226</v>
      </c>
      <c r="E193" s="255" t="s">
        <v>1</v>
      </c>
      <c r="F193" s="256" t="s">
        <v>328</v>
      </c>
      <c r="G193" s="254"/>
      <c r="H193" s="257">
        <v>182.54599999999999</v>
      </c>
      <c r="I193" s="254"/>
      <c r="J193" s="254"/>
      <c r="K193" s="254"/>
      <c r="L193" s="258"/>
      <c r="M193" s="259"/>
      <c r="N193" s="260"/>
      <c r="O193" s="260"/>
      <c r="P193" s="260"/>
      <c r="Q193" s="260"/>
      <c r="R193" s="260"/>
      <c r="S193" s="260"/>
      <c r="T193" s="261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2" t="s">
        <v>226</v>
      </c>
      <c r="AU193" s="262" t="s">
        <v>199</v>
      </c>
      <c r="AV193" s="14" t="s">
        <v>204</v>
      </c>
      <c r="AW193" s="14" t="s">
        <v>32</v>
      </c>
      <c r="AX193" s="14" t="s">
        <v>86</v>
      </c>
      <c r="AY193" s="262" t="s">
        <v>187</v>
      </c>
    </row>
    <row r="194" s="2" customFormat="1" ht="21.75" customHeight="1">
      <c r="A194" s="31"/>
      <c r="B194" s="32"/>
      <c r="C194" s="211" t="s">
        <v>7</v>
      </c>
      <c r="D194" s="211" t="s">
        <v>188</v>
      </c>
      <c r="E194" s="212" t="s">
        <v>366</v>
      </c>
      <c r="F194" s="213" t="s">
        <v>367</v>
      </c>
      <c r="G194" s="214" t="s">
        <v>216</v>
      </c>
      <c r="H194" s="215">
        <v>182.54599999999999</v>
      </c>
      <c r="I194" s="216">
        <v>375</v>
      </c>
      <c r="J194" s="216">
        <f>ROUND(I194*H194,2)</f>
        <v>68454.75</v>
      </c>
      <c r="K194" s="217"/>
      <c r="L194" s="37"/>
      <c r="M194" s="218" t="s">
        <v>1</v>
      </c>
      <c r="N194" s="219" t="s">
        <v>43</v>
      </c>
      <c r="O194" s="220">
        <v>0</v>
      </c>
      <c r="P194" s="220">
        <f>O194*H194</f>
        <v>0</v>
      </c>
      <c r="Q194" s="220">
        <v>0</v>
      </c>
      <c r="R194" s="220">
        <f>Q194*H194</f>
        <v>0</v>
      </c>
      <c r="S194" s="220">
        <v>0</v>
      </c>
      <c r="T194" s="221">
        <f>S194*H194</f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222" t="s">
        <v>204</v>
      </c>
      <c r="AT194" s="222" t="s">
        <v>188</v>
      </c>
      <c r="AU194" s="222" t="s">
        <v>199</v>
      </c>
      <c r="AY194" s="16" t="s">
        <v>187</v>
      </c>
      <c r="BE194" s="223">
        <f>IF(N194="základní",J194,0)</f>
        <v>68454.75</v>
      </c>
      <c r="BF194" s="223">
        <f>IF(N194="snížená",J194,0)</f>
        <v>0</v>
      </c>
      <c r="BG194" s="223">
        <f>IF(N194="zákl. přenesená",J194,0)</f>
        <v>0</v>
      </c>
      <c r="BH194" s="223">
        <f>IF(N194="sníž. přenesená",J194,0)</f>
        <v>0</v>
      </c>
      <c r="BI194" s="223">
        <f>IF(N194="nulová",J194,0)</f>
        <v>0</v>
      </c>
      <c r="BJ194" s="16" t="s">
        <v>86</v>
      </c>
      <c r="BK194" s="223">
        <f>ROUND(I194*H194,2)</f>
        <v>68454.75</v>
      </c>
      <c r="BL194" s="16" t="s">
        <v>204</v>
      </c>
      <c r="BM194" s="222" t="s">
        <v>392</v>
      </c>
    </row>
    <row r="195" s="2" customFormat="1">
      <c r="A195" s="31"/>
      <c r="B195" s="32"/>
      <c r="C195" s="33"/>
      <c r="D195" s="224" t="s">
        <v>194</v>
      </c>
      <c r="E195" s="33"/>
      <c r="F195" s="225" t="s">
        <v>345</v>
      </c>
      <c r="G195" s="33"/>
      <c r="H195" s="33"/>
      <c r="I195" s="33"/>
      <c r="J195" s="33"/>
      <c r="K195" s="33"/>
      <c r="L195" s="37"/>
      <c r="M195" s="226"/>
      <c r="N195" s="227"/>
      <c r="O195" s="83"/>
      <c r="P195" s="83"/>
      <c r="Q195" s="83"/>
      <c r="R195" s="83"/>
      <c r="S195" s="83"/>
      <c r="T195" s="84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T195" s="16" t="s">
        <v>194</v>
      </c>
      <c r="AU195" s="16" t="s">
        <v>199</v>
      </c>
    </row>
    <row r="196" s="2" customFormat="1" ht="21.75" customHeight="1">
      <c r="A196" s="31"/>
      <c r="B196" s="32"/>
      <c r="C196" s="211" t="s">
        <v>393</v>
      </c>
      <c r="D196" s="211" t="s">
        <v>188</v>
      </c>
      <c r="E196" s="212" t="s">
        <v>371</v>
      </c>
      <c r="F196" s="213" t="s">
        <v>372</v>
      </c>
      <c r="G196" s="214" t="s">
        <v>216</v>
      </c>
      <c r="H196" s="215">
        <v>182.54599999999999</v>
      </c>
      <c r="I196" s="216">
        <v>85</v>
      </c>
      <c r="J196" s="216">
        <f>ROUND(I196*H196,2)</f>
        <v>15516.41</v>
      </c>
      <c r="K196" s="217"/>
      <c r="L196" s="37"/>
      <c r="M196" s="218" t="s">
        <v>1</v>
      </c>
      <c r="N196" s="219" t="s">
        <v>43</v>
      </c>
      <c r="O196" s="220">
        <v>0</v>
      </c>
      <c r="P196" s="220">
        <f>O196*H196</f>
        <v>0</v>
      </c>
      <c r="Q196" s="220">
        <v>0</v>
      </c>
      <c r="R196" s="220">
        <f>Q196*H196</f>
        <v>0</v>
      </c>
      <c r="S196" s="220">
        <v>0</v>
      </c>
      <c r="T196" s="221">
        <f>S196*H196</f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222" t="s">
        <v>204</v>
      </c>
      <c r="AT196" s="222" t="s">
        <v>188</v>
      </c>
      <c r="AU196" s="222" t="s">
        <v>199</v>
      </c>
      <c r="AY196" s="16" t="s">
        <v>187</v>
      </c>
      <c r="BE196" s="223">
        <f>IF(N196="základní",J196,0)</f>
        <v>15516.41</v>
      </c>
      <c r="BF196" s="223">
        <f>IF(N196="snížená",J196,0)</f>
        <v>0</v>
      </c>
      <c r="BG196" s="223">
        <f>IF(N196="zákl. přenesená",J196,0)</f>
        <v>0</v>
      </c>
      <c r="BH196" s="223">
        <f>IF(N196="sníž. přenesená",J196,0)</f>
        <v>0</v>
      </c>
      <c r="BI196" s="223">
        <f>IF(N196="nulová",J196,0)</f>
        <v>0</v>
      </c>
      <c r="BJ196" s="16" t="s">
        <v>86</v>
      </c>
      <c r="BK196" s="223">
        <f>ROUND(I196*H196,2)</f>
        <v>15516.41</v>
      </c>
      <c r="BL196" s="16" t="s">
        <v>204</v>
      </c>
      <c r="BM196" s="222" t="s">
        <v>394</v>
      </c>
    </row>
    <row r="197" s="2" customFormat="1" ht="21.75" customHeight="1">
      <c r="A197" s="31"/>
      <c r="B197" s="32"/>
      <c r="C197" s="211" t="s">
        <v>395</v>
      </c>
      <c r="D197" s="211" t="s">
        <v>188</v>
      </c>
      <c r="E197" s="212" t="s">
        <v>376</v>
      </c>
      <c r="F197" s="213" t="s">
        <v>377</v>
      </c>
      <c r="G197" s="214" t="s">
        <v>216</v>
      </c>
      <c r="H197" s="215">
        <v>163.69999999999999</v>
      </c>
      <c r="I197" s="216">
        <v>585</v>
      </c>
      <c r="J197" s="216">
        <f>ROUND(I197*H197,2)</f>
        <v>95764.5</v>
      </c>
      <c r="K197" s="217"/>
      <c r="L197" s="37"/>
      <c r="M197" s="218" t="s">
        <v>1</v>
      </c>
      <c r="N197" s="219" t="s">
        <v>43</v>
      </c>
      <c r="O197" s="220">
        <v>0</v>
      </c>
      <c r="P197" s="220">
        <f>O197*H197</f>
        <v>0</v>
      </c>
      <c r="Q197" s="220">
        <v>0</v>
      </c>
      <c r="R197" s="220">
        <f>Q197*H197</f>
        <v>0</v>
      </c>
      <c r="S197" s="220">
        <v>0</v>
      </c>
      <c r="T197" s="221">
        <f>S197*H197</f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222" t="s">
        <v>204</v>
      </c>
      <c r="AT197" s="222" t="s">
        <v>188</v>
      </c>
      <c r="AU197" s="222" t="s">
        <v>199</v>
      </c>
      <c r="AY197" s="16" t="s">
        <v>187</v>
      </c>
      <c r="BE197" s="223">
        <f>IF(N197="základní",J197,0)</f>
        <v>95764.5</v>
      </c>
      <c r="BF197" s="223">
        <f>IF(N197="snížená",J197,0)</f>
        <v>0</v>
      </c>
      <c r="BG197" s="223">
        <f>IF(N197="zákl. přenesená",J197,0)</f>
        <v>0</v>
      </c>
      <c r="BH197" s="223">
        <f>IF(N197="sníž. přenesená",J197,0)</f>
        <v>0</v>
      </c>
      <c r="BI197" s="223">
        <f>IF(N197="nulová",J197,0)</f>
        <v>0</v>
      </c>
      <c r="BJ197" s="16" t="s">
        <v>86</v>
      </c>
      <c r="BK197" s="223">
        <f>ROUND(I197*H197,2)</f>
        <v>95764.5</v>
      </c>
      <c r="BL197" s="16" t="s">
        <v>204</v>
      </c>
      <c r="BM197" s="222" t="s">
        <v>396</v>
      </c>
    </row>
    <row r="198" s="11" customFormat="1" ht="20.88" customHeight="1">
      <c r="A198" s="11"/>
      <c r="B198" s="198"/>
      <c r="C198" s="199"/>
      <c r="D198" s="200" t="s">
        <v>77</v>
      </c>
      <c r="E198" s="251" t="s">
        <v>397</v>
      </c>
      <c r="F198" s="251" t="s">
        <v>116</v>
      </c>
      <c r="G198" s="199"/>
      <c r="H198" s="199"/>
      <c r="I198" s="199"/>
      <c r="J198" s="252">
        <f>BK198</f>
        <v>614235.94999999995</v>
      </c>
      <c r="K198" s="199"/>
      <c r="L198" s="203"/>
      <c r="M198" s="204"/>
      <c r="N198" s="205"/>
      <c r="O198" s="205"/>
      <c r="P198" s="206">
        <f>SUM(P199:P208)</f>
        <v>0</v>
      </c>
      <c r="Q198" s="205"/>
      <c r="R198" s="206">
        <f>SUM(R199:R208)</f>
        <v>0</v>
      </c>
      <c r="S198" s="205"/>
      <c r="T198" s="207">
        <f>SUM(T199:T208)</f>
        <v>0</v>
      </c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R198" s="208" t="s">
        <v>86</v>
      </c>
      <c r="AT198" s="209" t="s">
        <v>77</v>
      </c>
      <c r="AU198" s="209" t="s">
        <v>88</v>
      </c>
      <c r="AY198" s="208" t="s">
        <v>187</v>
      </c>
      <c r="BK198" s="210">
        <f>SUM(BK199:BK208)</f>
        <v>614235.94999999995</v>
      </c>
    </row>
    <row r="199" s="2" customFormat="1" ht="16.5" customHeight="1">
      <c r="A199" s="31"/>
      <c r="B199" s="32"/>
      <c r="C199" s="211" t="s">
        <v>398</v>
      </c>
      <c r="D199" s="211" t="s">
        <v>188</v>
      </c>
      <c r="E199" s="212" t="s">
        <v>399</v>
      </c>
      <c r="F199" s="213" t="s">
        <v>400</v>
      </c>
      <c r="G199" s="214" t="s">
        <v>401</v>
      </c>
      <c r="H199" s="215">
        <v>6</v>
      </c>
      <c r="I199" s="216">
        <v>2500</v>
      </c>
      <c r="J199" s="216">
        <f>ROUND(I199*H199,2)</f>
        <v>15000</v>
      </c>
      <c r="K199" s="217"/>
      <c r="L199" s="37"/>
      <c r="M199" s="218" t="s">
        <v>1</v>
      </c>
      <c r="N199" s="219" t="s">
        <v>43</v>
      </c>
      <c r="O199" s="220">
        <v>0</v>
      </c>
      <c r="P199" s="220">
        <f>O199*H199</f>
        <v>0</v>
      </c>
      <c r="Q199" s="220">
        <v>0</v>
      </c>
      <c r="R199" s="220">
        <f>Q199*H199</f>
        <v>0</v>
      </c>
      <c r="S199" s="220">
        <v>0</v>
      </c>
      <c r="T199" s="221">
        <f>S199*H199</f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222" t="s">
        <v>204</v>
      </c>
      <c r="AT199" s="222" t="s">
        <v>188</v>
      </c>
      <c r="AU199" s="222" t="s">
        <v>199</v>
      </c>
      <c r="AY199" s="16" t="s">
        <v>187</v>
      </c>
      <c r="BE199" s="223">
        <f>IF(N199="základní",J199,0)</f>
        <v>15000</v>
      </c>
      <c r="BF199" s="223">
        <f>IF(N199="snížená",J199,0)</f>
        <v>0</v>
      </c>
      <c r="BG199" s="223">
        <f>IF(N199="zákl. přenesená",J199,0)</f>
        <v>0</v>
      </c>
      <c r="BH199" s="223">
        <f>IF(N199="sníž. přenesená",J199,0)</f>
        <v>0</v>
      </c>
      <c r="BI199" s="223">
        <f>IF(N199="nulová",J199,0)</f>
        <v>0</v>
      </c>
      <c r="BJ199" s="16" t="s">
        <v>86</v>
      </c>
      <c r="BK199" s="223">
        <f>ROUND(I199*H199,2)</f>
        <v>15000</v>
      </c>
      <c r="BL199" s="16" t="s">
        <v>204</v>
      </c>
      <c r="BM199" s="222" t="s">
        <v>402</v>
      </c>
    </row>
    <row r="200" s="2" customFormat="1" ht="16.5" customHeight="1">
      <c r="A200" s="31"/>
      <c r="B200" s="32"/>
      <c r="C200" s="211" t="s">
        <v>403</v>
      </c>
      <c r="D200" s="211" t="s">
        <v>188</v>
      </c>
      <c r="E200" s="212" t="s">
        <v>404</v>
      </c>
      <c r="F200" s="213" t="s">
        <v>405</v>
      </c>
      <c r="G200" s="214" t="s">
        <v>401</v>
      </c>
      <c r="H200" s="215">
        <v>1</v>
      </c>
      <c r="I200" s="216">
        <v>35000</v>
      </c>
      <c r="J200" s="216">
        <f>ROUND(I200*H200,2)</f>
        <v>35000</v>
      </c>
      <c r="K200" s="217"/>
      <c r="L200" s="37"/>
      <c r="M200" s="218" t="s">
        <v>1</v>
      </c>
      <c r="N200" s="219" t="s">
        <v>43</v>
      </c>
      <c r="O200" s="220">
        <v>0</v>
      </c>
      <c r="P200" s="220">
        <f>O200*H200</f>
        <v>0</v>
      </c>
      <c r="Q200" s="220">
        <v>0</v>
      </c>
      <c r="R200" s="220">
        <f>Q200*H200</f>
        <v>0</v>
      </c>
      <c r="S200" s="220">
        <v>0</v>
      </c>
      <c r="T200" s="221">
        <f>S200*H200</f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222" t="s">
        <v>204</v>
      </c>
      <c r="AT200" s="222" t="s">
        <v>188</v>
      </c>
      <c r="AU200" s="222" t="s">
        <v>199</v>
      </c>
      <c r="AY200" s="16" t="s">
        <v>187</v>
      </c>
      <c r="BE200" s="223">
        <f>IF(N200="základní",J200,0)</f>
        <v>35000</v>
      </c>
      <c r="BF200" s="223">
        <f>IF(N200="snížená",J200,0)</f>
        <v>0</v>
      </c>
      <c r="BG200" s="223">
        <f>IF(N200="zákl. přenesená",J200,0)</f>
        <v>0</v>
      </c>
      <c r="BH200" s="223">
        <f>IF(N200="sníž. přenesená",J200,0)</f>
        <v>0</v>
      </c>
      <c r="BI200" s="223">
        <f>IF(N200="nulová",J200,0)</f>
        <v>0</v>
      </c>
      <c r="BJ200" s="16" t="s">
        <v>86</v>
      </c>
      <c r="BK200" s="223">
        <f>ROUND(I200*H200,2)</f>
        <v>35000</v>
      </c>
      <c r="BL200" s="16" t="s">
        <v>204</v>
      </c>
      <c r="BM200" s="222" t="s">
        <v>406</v>
      </c>
    </row>
    <row r="201" s="2" customFormat="1" ht="16.5" customHeight="1">
      <c r="A201" s="31"/>
      <c r="B201" s="32"/>
      <c r="C201" s="211" t="s">
        <v>407</v>
      </c>
      <c r="D201" s="211" t="s">
        <v>188</v>
      </c>
      <c r="E201" s="212" t="s">
        <v>408</v>
      </c>
      <c r="F201" s="213" t="s">
        <v>409</v>
      </c>
      <c r="G201" s="214" t="s">
        <v>237</v>
      </c>
      <c r="H201" s="215">
        <v>61.399999999999999</v>
      </c>
      <c r="I201" s="216">
        <v>2530</v>
      </c>
      <c r="J201" s="216">
        <f>ROUND(I201*H201,2)</f>
        <v>155342</v>
      </c>
      <c r="K201" s="217"/>
      <c r="L201" s="37"/>
      <c r="M201" s="218" t="s">
        <v>1</v>
      </c>
      <c r="N201" s="219" t="s">
        <v>43</v>
      </c>
      <c r="O201" s="220">
        <v>0</v>
      </c>
      <c r="P201" s="220">
        <f>O201*H201</f>
        <v>0</v>
      </c>
      <c r="Q201" s="220">
        <v>0</v>
      </c>
      <c r="R201" s="220">
        <f>Q201*H201</f>
        <v>0</v>
      </c>
      <c r="S201" s="220">
        <v>0</v>
      </c>
      <c r="T201" s="221">
        <f>S201*H201</f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222" t="s">
        <v>204</v>
      </c>
      <c r="AT201" s="222" t="s">
        <v>188</v>
      </c>
      <c r="AU201" s="222" t="s">
        <v>199</v>
      </c>
      <c r="AY201" s="16" t="s">
        <v>187</v>
      </c>
      <c r="BE201" s="223">
        <f>IF(N201="základní",J201,0)</f>
        <v>155342</v>
      </c>
      <c r="BF201" s="223">
        <f>IF(N201="snížená",J201,0)</f>
        <v>0</v>
      </c>
      <c r="BG201" s="223">
        <f>IF(N201="zákl. přenesená",J201,0)</f>
        <v>0</v>
      </c>
      <c r="BH201" s="223">
        <f>IF(N201="sníž. přenesená",J201,0)</f>
        <v>0</v>
      </c>
      <c r="BI201" s="223">
        <f>IF(N201="nulová",J201,0)</f>
        <v>0</v>
      </c>
      <c r="BJ201" s="16" t="s">
        <v>86</v>
      </c>
      <c r="BK201" s="223">
        <f>ROUND(I201*H201,2)</f>
        <v>155342</v>
      </c>
      <c r="BL201" s="16" t="s">
        <v>204</v>
      </c>
      <c r="BM201" s="222" t="s">
        <v>410</v>
      </c>
    </row>
    <row r="202" s="2" customFormat="1" ht="16.5" customHeight="1">
      <c r="A202" s="31"/>
      <c r="B202" s="32"/>
      <c r="C202" s="211" t="s">
        <v>411</v>
      </c>
      <c r="D202" s="211" t="s">
        <v>188</v>
      </c>
      <c r="E202" s="212" t="s">
        <v>412</v>
      </c>
      <c r="F202" s="213" t="s">
        <v>413</v>
      </c>
      <c r="G202" s="214" t="s">
        <v>401</v>
      </c>
      <c r="H202" s="215">
        <v>6</v>
      </c>
      <c r="I202" s="216">
        <v>1500</v>
      </c>
      <c r="J202" s="216">
        <f>ROUND(I202*H202,2)</f>
        <v>9000</v>
      </c>
      <c r="K202" s="217"/>
      <c r="L202" s="37"/>
      <c r="M202" s="218" t="s">
        <v>1</v>
      </c>
      <c r="N202" s="219" t="s">
        <v>43</v>
      </c>
      <c r="O202" s="220">
        <v>0</v>
      </c>
      <c r="P202" s="220">
        <f>O202*H202</f>
        <v>0</v>
      </c>
      <c r="Q202" s="220">
        <v>0</v>
      </c>
      <c r="R202" s="220">
        <f>Q202*H202</f>
        <v>0</v>
      </c>
      <c r="S202" s="220">
        <v>0</v>
      </c>
      <c r="T202" s="221">
        <f>S202*H202</f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222" t="s">
        <v>204</v>
      </c>
      <c r="AT202" s="222" t="s">
        <v>188</v>
      </c>
      <c r="AU202" s="222" t="s">
        <v>199</v>
      </c>
      <c r="AY202" s="16" t="s">
        <v>187</v>
      </c>
      <c r="BE202" s="223">
        <f>IF(N202="základní",J202,0)</f>
        <v>9000</v>
      </c>
      <c r="BF202" s="223">
        <f>IF(N202="snížená",J202,0)</f>
        <v>0</v>
      </c>
      <c r="BG202" s="223">
        <f>IF(N202="zákl. přenesená",J202,0)</f>
        <v>0</v>
      </c>
      <c r="BH202" s="223">
        <f>IF(N202="sníž. přenesená",J202,0)</f>
        <v>0</v>
      </c>
      <c r="BI202" s="223">
        <f>IF(N202="nulová",J202,0)</f>
        <v>0</v>
      </c>
      <c r="BJ202" s="16" t="s">
        <v>86</v>
      </c>
      <c r="BK202" s="223">
        <f>ROUND(I202*H202,2)</f>
        <v>9000</v>
      </c>
      <c r="BL202" s="16" t="s">
        <v>204</v>
      </c>
      <c r="BM202" s="222" t="s">
        <v>414</v>
      </c>
    </row>
    <row r="203" s="2" customFormat="1" ht="21.75" customHeight="1">
      <c r="A203" s="31"/>
      <c r="B203" s="32"/>
      <c r="C203" s="211" t="s">
        <v>415</v>
      </c>
      <c r="D203" s="211" t="s">
        <v>188</v>
      </c>
      <c r="E203" s="212" t="s">
        <v>416</v>
      </c>
      <c r="F203" s="213" t="s">
        <v>417</v>
      </c>
      <c r="G203" s="214" t="s">
        <v>401</v>
      </c>
      <c r="H203" s="215">
        <v>7</v>
      </c>
      <c r="I203" s="216">
        <v>7000</v>
      </c>
      <c r="J203" s="216">
        <f>ROUND(I203*H203,2)</f>
        <v>49000</v>
      </c>
      <c r="K203" s="217"/>
      <c r="L203" s="37"/>
      <c r="M203" s="218" t="s">
        <v>1</v>
      </c>
      <c r="N203" s="219" t="s">
        <v>43</v>
      </c>
      <c r="O203" s="220">
        <v>0</v>
      </c>
      <c r="P203" s="220">
        <f>O203*H203</f>
        <v>0</v>
      </c>
      <c r="Q203" s="220">
        <v>0</v>
      </c>
      <c r="R203" s="220">
        <f>Q203*H203</f>
        <v>0</v>
      </c>
      <c r="S203" s="220">
        <v>0</v>
      </c>
      <c r="T203" s="221">
        <f>S203*H203</f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222" t="s">
        <v>204</v>
      </c>
      <c r="AT203" s="222" t="s">
        <v>188</v>
      </c>
      <c r="AU203" s="222" t="s">
        <v>199</v>
      </c>
      <c r="AY203" s="16" t="s">
        <v>187</v>
      </c>
      <c r="BE203" s="223">
        <f>IF(N203="základní",J203,0)</f>
        <v>49000</v>
      </c>
      <c r="BF203" s="223">
        <f>IF(N203="snížená",J203,0)</f>
        <v>0</v>
      </c>
      <c r="BG203" s="223">
        <f>IF(N203="zákl. přenesená",J203,0)</f>
        <v>0</v>
      </c>
      <c r="BH203" s="223">
        <f>IF(N203="sníž. přenesená",J203,0)</f>
        <v>0</v>
      </c>
      <c r="BI203" s="223">
        <f>IF(N203="nulová",J203,0)</f>
        <v>0</v>
      </c>
      <c r="BJ203" s="16" t="s">
        <v>86</v>
      </c>
      <c r="BK203" s="223">
        <f>ROUND(I203*H203,2)</f>
        <v>49000</v>
      </c>
      <c r="BL203" s="16" t="s">
        <v>204</v>
      </c>
      <c r="BM203" s="222" t="s">
        <v>418</v>
      </c>
    </row>
    <row r="204" s="2" customFormat="1" ht="16.5" customHeight="1">
      <c r="A204" s="31"/>
      <c r="B204" s="32"/>
      <c r="C204" s="211" t="s">
        <v>419</v>
      </c>
      <c r="D204" s="211" t="s">
        <v>188</v>
      </c>
      <c r="E204" s="212" t="s">
        <v>420</v>
      </c>
      <c r="F204" s="213" t="s">
        <v>421</v>
      </c>
      <c r="G204" s="214" t="s">
        <v>422</v>
      </c>
      <c r="H204" s="215">
        <v>1</v>
      </c>
      <c r="I204" s="216">
        <v>60000</v>
      </c>
      <c r="J204" s="216">
        <f>ROUND(I204*H204,2)</f>
        <v>60000</v>
      </c>
      <c r="K204" s="217"/>
      <c r="L204" s="37"/>
      <c r="M204" s="218" t="s">
        <v>1</v>
      </c>
      <c r="N204" s="219" t="s">
        <v>43</v>
      </c>
      <c r="O204" s="220">
        <v>0</v>
      </c>
      <c r="P204" s="220">
        <f>O204*H204</f>
        <v>0</v>
      </c>
      <c r="Q204" s="220">
        <v>0</v>
      </c>
      <c r="R204" s="220">
        <f>Q204*H204</f>
        <v>0</v>
      </c>
      <c r="S204" s="220">
        <v>0</v>
      </c>
      <c r="T204" s="221">
        <f>S204*H204</f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222" t="s">
        <v>204</v>
      </c>
      <c r="AT204" s="222" t="s">
        <v>188</v>
      </c>
      <c r="AU204" s="222" t="s">
        <v>199</v>
      </c>
      <c r="AY204" s="16" t="s">
        <v>187</v>
      </c>
      <c r="BE204" s="223">
        <f>IF(N204="základní",J204,0)</f>
        <v>60000</v>
      </c>
      <c r="BF204" s="223">
        <f>IF(N204="snížená",J204,0)</f>
        <v>0</v>
      </c>
      <c r="BG204" s="223">
        <f>IF(N204="zákl. přenesená",J204,0)</f>
        <v>0</v>
      </c>
      <c r="BH204" s="223">
        <f>IF(N204="sníž. přenesená",J204,0)</f>
        <v>0</v>
      </c>
      <c r="BI204" s="223">
        <f>IF(N204="nulová",J204,0)</f>
        <v>0</v>
      </c>
      <c r="BJ204" s="16" t="s">
        <v>86</v>
      </c>
      <c r="BK204" s="223">
        <f>ROUND(I204*H204,2)</f>
        <v>60000</v>
      </c>
      <c r="BL204" s="16" t="s">
        <v>204</v>
      </c>
      <c r="BM204" s="222" t="s">
        <v>423</v>
      </c>
    </row>
    <row r="205" s="2" customFormat="1" ht="16.5" customHeight="1">
      <c r="A205" s="31"/>
      <c r="B205" s="32"/>
      <c r="C205" s="211" t="s">
        <v>424</v>
      </c>
      <c r="D205" s="211" t="s">
        <v>188</v>
      </c>
      <c r="E205" s="212" t="s">
        <v>425</v>
      </c>
      <c r="F205" s="213" t="s">
        <v>426</v>
      </c>
      <c r="G205" s="214" t="s">
        <v>216</v>
      </c>
      <c r="H205" s="215">
        <v>66.329999999999998</v>
      </c>
      <c r="I205" s="216">
        <v>315</v>
      </c>
      <c r="J205" s="216">
        <f>ROUND(I205*H205,2)</f>
        <v>20893.950000000001</v>
      </c>
      <c r="K205" s="217"/>
      <c r="L205" s="37"/>
      <c r="M205" s="218" t="s">
        <v>1</v>
      </c>
      <c r="N205" s="219" t="s">
        <v>43</v>
      </c>
      <c r="O205" s="220">
        <v>0</v>
      </c>
      <c r="P205" s="220">
        <f>O205*H205</f>
        <v>0</v>
      </c>
      <c r="Q205" s="220">
        <v>0</v>
      </c>
      <c r="R205" s="220">
        <f>Q205*H205</f>
        <v>0</v>
      </c>
      <c r="S205" s="220">
        <v>0</v>
      </c>
      <c r="T205" s="221">
        <f>S205*H205</f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222" t="s">
        <v>204</v>
      </c>
      <c r="AT205" s="222" t="s">
        <v>188</v>
      </c>
      <c r="AU205" s="222" t="s">
        <v>199</v>
      </c>
      <c r="AY205" s="16" t="s">
        <v>187</v>
      </c>
      <c r="BE205" s="223">
        <f>IF(N205="základní",J205,0)</f>
        <v>20893.950000000001</v>
      </c>
      <c r="BF205" s="223">
        <f>IF(N205="snížená",J205,0)</f>
        <v>0</v>
      </c>
      <c r="BG205" s="223">
        <f>IF(N205="zákl. přenesená",J205,0)</f>
        <v>0</v>
      </c>
      <c r="BH205" s="223">
        <f>IF(N205="sníž. přenesená",J205,0)</f>
        <v>0</v>
      </c>
      <c r="BI205" s="223">
        <f>IF(N205="nulová",J205,0)</f>
        <v>0</v>
      </c>
      <c r="BJ205" s="16" t="s">
        <v>86</v>
      </c>
      <c r="BK205" s="223">
        <f>ROUND(I205*H205,2)</f>
        <v>20893.950000000001</v>
      </c>
      <c r="BL205" s="16" t="s">
        <v>204</v>
      </c>
      <c r="BM205" s="222" t="s">
        <v>427</v>
      </c>
    </row>
    <row r="206" s="12" customFormat="1">
      <c r="A206" s="12"/>
      <c r="B206" s="232"/>
      <c r="C206" s="233"/>
      <c r="D206" s="224" t="s">
        <v>226</v>
      </c>
      <c r="E206" s="241" t="s">
        <v>1</v>
      </c>
      <c r="F206" s="234" t="s">
        <v>428</v>
      </c>
      <c r="G206" s="233"/>
      <c r="H206" s="235">
        <v>66.329999999999998</v>
      </c>
      <c r="I206" s="233"/>
      <c r="J206" s="233"/>
      <c r="K206" s="233"/>
      <c r="L206" s="236"/>
      <c r="M206" s="237"/>
      <c r="N206" s="238"/>
      <c r="O206" s="238"/>
      <c r="P206" s="238"/>
      <c r="Q206" s="238"/>
      <c r="R206" s="238"/>
      <c r="S206" s="238"/>
      <c r="T206" s="239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T206" s="240" t="s">
        <v>226</v>
      </c>
      <c r="AU206" s="240" t="s">
        <v>199</v>
      </c>
      <c r="AV206" s="12" t="s">
        <v>88</v>
      </c>
      <c r="AW206" s="12" t="s">
        <v>32</v>
      </c>
      <c r="AX206" s="12" t="s">
        <v>86</v>
      </c>
      <c r="AY206" s="240" t="s">
        <v>187</v>
      </c>
    </row>
    <row r="207" s="2" customFormat="1" ht="16.5" customHeight="1">
      <c r="A207" s="31"/>
      <c r="B207" s="32"/>
      <c r="C207" s="211" t="s">
        <v>429</v>
      </c>
      <c r="D207" s="211" t="s">
        <v>188</v>
      </c>
      <c r="E207" s="212" t="s">
        <v>430</v>
      </c>
      <c r="F207" s="213" t="s">
        <v>431</v>
      </c>
      <c r="G207" s="214" t="s">
        <v>237</v>
      </c>
      <c r="H207" s="215">
        <v>135</v>
      </c>
      <c r="I207" s="216">
        <v>2000</v>
      </c>
      <c r="J207" s="216">
        <f>ROUND(I207*H207,2)</f>
        <v>270000</v>
      </c>
      <c r="K207" s="217"/>
      <c r="L207" s="37"/>
      <c r="M207" s="218" t="s">
        <v>1</v>
      </c>
      <c r="N207" s="219" t="s">
        <v>43</v>
      </c>
      <c r="O207" s="220">
        <v>0</v>
      </c>
      <c r="P207" s="220">
        <f>O207*H207</f>
        <v>0</v>
      </c>
      <c r="Q207" s="220">
        <v>0</v>
      </c>
      <c r="R207" s="220">
        <f>Q207*H207</f>
        <v>0</v>
      </c>
      <c r="S207" s="220">
        <v>0</v>
      </c>
      <c r="T207" s="221">
        <f>S207*H207</f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222" t="s">
        <v>204</v>
      </c>
      <c r="AT207" s="222" t="s">
        <v>188</v>
      </c>
      <c r="AU207" s="222" t="s">
        <v>199</v>
      </c>
      <c r="AY207" s="16" t="s">
        <v>187</v>
      </c>
      <c r="BE207" s="223">
        <f>IF(N207="základní",J207,0)</f>
        <v>270000</v>
      </c>
      <c r="BF207" s="223">
        <f>IF(N207="snížená",J207,0)</f>
        <v>0</v>
      </c>
      <c r="BG207" s="223">
        <f>IF(N207="zákl. přenesená",J207,0)</f>
        <v>0</v>
      </c>
      <c r="BH207" s="223">
        <f>IF(N207="sníž. přenesená",J207,0)</f>
        <v>0</v>
      </c>
      <c r="BI207" s="223">
        <f>IF(N207="nulová",J207,0)</f>
        <v>0</v>
      </c>
      <c r="BJ207" s="16" t="s">
        <v>86</v>
      </c>
      <c r="BK207" s="223">
        <f>ROUND(I207*H207,2)</f>
        <v>270000</v>
      </c>
      <c r="BL207" s="16" t="s">
        <v>204</v>
      </c>
      <c r="BM207" s="222" t="s">
        <v>432</v>
      </c>
    </row>
    <row r="208" s="2" customFormat="1">
      <c r="A208" s="31"/>
      <c r="B208" s="32"/>
      <c r="C208" s="33"/>
      <c r="D208" s="224" t="s">
        <v>194</v>
      </c>
      <c r="E208" s="33"/>
      <c r="F208" s="225" t="s">
        <v>433</v>
      </c>
      <c r="G208" s="33"/>
      <c r="H208" s="33"/>
      <c r="I208" s="33"/>
      <c r="J208" s="33"/>
      <c r="K208" s="33"/>
      <c r="L208" s="37"/>
      <c r="M208" s="242"/>
      <c r="N208" s="243"/>
      <c r="O208" s="244"/>
      <c r="P208" s="244"/>
      <c r="Q208" s="244"/>
      <c r="R208" s="244"/>
      <c r="S208" s="244"/>
      <c r="T208" s="245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T208" s="16" t="s">
        <v>194</v>
      </c>
      <c r="AU208" s="16" t="s">
        <v>199</v>
      </c>
    </row>
    <row r="209" s="2" customFormat="1" ht="6.96" customHeight="1">
      <c r="A209" s="31"/>
      <c r="B209" s="58"/>
      <c r="C209" s="59"/>
      <c r="D209" s="59"/>
      <c r="E209" s="59"/>
      <c r="F209" s="59"/>
      <c r="G209" s="59"/>
      <c r="H209" s="59"/>
      <c r="I209" s="59"/>
      <c r="J209" s="59"/>
      <c r="K209" s="59"/>
      <c r="L209" s="37"/>
      <c r="M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</row>
  </sheetData>
  <sheetProtection sheet="1" autoFilter="0" formatColumns="0" formatRows="0" objects="1" scenarios="1" spinCount="100000" saltValue="NyYGAtU3rq//1CTbCaqii3muZKdE7YbXXhUlH5YkmtTXmg+O2JDJaggXyF7P0/KLXmo8FFLgyeBZWCvPS+O+HQ==" hashValue="BDyw37FhNdgDS3qT1k+oUJLK4cMEiUci0ZDLXKxVax4QTkfy4P5Q5tI0niQfy1ieHVZnCR3hnJApHyq1Ai64qw==" algorithmName="SHA-512" password="CC35"/>
  <autoFilter ref="C128:K208"/>
  <mergeCells count="11">
    <mergeCell ref="E7:H7"/>
    <mergeCell ref="E9:H9"/>
    <mergeCell ref="E11:H11"/>
    <mergeCell ref="E29:H29"/>
    <mergeCell ref="E85:H85"/>
    <mergeCell ref="E87:H87"/>
    <mergeCell ref="E89:H89"/>
    <mergeCell ref="E117:H117"/>
    <mergeCell ref="E119:H119"/>
    <mergeCell ref="E121:H121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21"/>
    </row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108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19"/>
      <c r="AT3" s="16" t="s">
        <v>88</v>
      </c>
    </row>
    <row r="4" hidden="1" s="1" customFormat="1" ht="24.96" customHeight="1">
      <c r="B4" s="19"/>
      <c r="D4" s="140" t="s">
        <v>163</v>
      </c>
      <c r="L4" s="19"/>
      <c r="M4" s="141" t="s">
        <v>10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42" t="s">
        <v>14</v>
      </c>
      <c r="L6" s="19"/>
    </row>
    <row r="7" hidden="1" s="1" customFormat="1" ht="16.5" customHeight="1">
      <c r="B7" s="19"/>
      <c r="E7" s="143" t="str">
        <f>'Rekapitulace stavby'!K6</f>
        <v>Nový objekt tělocvičny, základní školy Roztoky - Žalov</v>
      </c>
      <c r="F7" s="142"/>
      <c r="G7" s="142"/>
      <c r="H7" s="142"/>
      <c r="L7" s="19"/>
    </row>
    <row r="8" hidden="1" s="1" customFormat="1" ht="12" customHeight="1">
      <c r="B8" s="19"/>
      <c r="D8" s="142" t="s">
        <v>164</v>
      </c>
      <c r="L8" s="19"/>
    </row>
    <row r="9" hidden="1" s="2" customFormat="1" ht="16.5" customHeight="1">
      <c r="A9" s="31"/>
      <c r="B9" s="37"/>
      <c r="C9" s="31"/>
      <c r="D9" s="31"/>
      <c r="E9" s="143" t="s">
        <v>208</v>
      </c>
      <c r="F9" s="31"/>
      <c r="G9" s="31"/>
      <c r="H9" s="31"/>
      <c r="I9" s="31"/>
      <c r="J9" s="31"/>
      <c r="K9" s="31"/>
      <c r="L9" s="55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hidden="1" s="2" customFormat="1" ht="12" customHeight="1">
      <c r="A10" s="31"/>
      <c r="B10" s="37"/>
      <c r="C10" s="31"/>
      <c r="D10" s="142" t="s">
        <v>209</v>
      </c>
      <c r="E10" s="31"/>
      <c r="F10" s="31"/>
      <c r="G10" s="31"/>
      <c r="H10" s="31"/>
      <c r="I10" s="31"/>
      <c r="J10" s="31"/>
      <c r="K10" s="31"/>
      <c r="L10" s="55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hidden="1" s="2" customFormat="1" ht="16.5" customHeight="1">
      <c r="A11" s="31"/>
      <c r="B11" s="37"/>
      <c r="C11" s="31"/>
      <c r="D11" s="31"/>
      <c r="E11" s="144" t="s">
        <v>434</v>
      </c>
      <c r="F11" s="31"/>
      <c r="G11" s="31"/>
      <c r="H11" s="31"/>
      <c r="I11" s="31"/>
      <c r="J11" s="31"/>
      <c r="K11" s="31"/>
      <c r="L11" s="55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hidden="1" s="2" customFormat="1">
      <c r="A12" s="31"/>
      <c r="B12" s="37"/>
      <c r="C12" s="31"/>
      <c r="D12" s="31"/>
      <c r="E12" s="31"/>
      <c r="F12" s="31"/>
      <c r="G12" s="31"/>
      <c r="H12" s="31"/>
      <c r="I12" s="31"/>
      <c r="J12" s="31"/>
      <c r="K12" s="31"/>
      <c r="L12" s="55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hidden="1" s="2" customFormat="1" ht="12" customHeight="1">
      <c r="A13" s="31"/>
      <c r="B13" s="37"/>
      <c r="C13" s="31"/>
      <c r="D13" s="142" t="s">
        <v>16</v>
      </c>
      <c r="E13" s="31"/>
      <c r="F13" s="133" t="s">
        <v>1</v>
      </c>
      <c r="G13" s="31"/>
      <c r="H13" s="31"/>
      <c r="I13" s="142" t="s">
        <v>17</v>
      </c>
      <c r="J13" s="133" t="s">
        <v>1</v>
      </c>
      <c r="K13" s="31"/>
      <c r="L13" s="55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hidden="1" s="2" customFormat="1" ht="12" customHeight="1">
      <c r="A14" s="31"/>
      <c r="B14" s="37"/>
      <c r="C14" s="31"/>
      <c r="D14" s="142" t="s">
        <v>18</v>
      </c>
      <c r="E14" s="31"/>
      <c r="F14" s="133" t="s">
        <v>19</v>
      </c>
      <c r="G14" s="31"/>
      <c r="H14" s="31"/>
      <c r="I14" s="142" t="s">
        <v>20</v>
      </c>
      <c r="J14" s="145" t="str">
        <f>'Rekapitulace stavby'!AN8</f>
        <v>26. 3. 2021</v>
      </c>
      <c r="K14" s="31"/>
      <c r="L14" s="55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hidden="1" s="2" customFormat="1" ht="10.8" customHeight="1">
      <c r="A15" s="31"/>
      <c r="B15" s="37"/>
      <c r="C15" s="31"/>
      <c r="D15" s="31"/>
      <c r="E15" s="31"/>
      <c r="F15" s="31"/>
      <c r="G15" s="31"/>
      <c r="H15" s="31"/>
      <c r="I15" s="31"/>
      <c r="J15" s="31"/>
      <c r="K15" s="31"/>
      <c r="L15" s="55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hidden="1" s="2" customFormat="1" ht="12" customHeight="1">
      <c r="A16" s="31"/>
      <c r="B16" s="37"/>
      <c r="C16" s="31"/>
      <c r="D16" s="142" t="s">
        <v>22</v>
      </c>
      <c r="E16" s="31"/>
      <c r="F16" s="31"/>
      <c r="G16" s="31"/>
      <c r="H16" s="31"/>
      <c r="I16" s="142" t="s">
        <v>23</v>
      </c>
      <c r="J16" s="133" t="s">
        <v>24</v>
      </c>
      <c r="K16" s="31"/>
      <c r="L16" s="55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hidden="1" s="2" customFormat="1" ht="18" customHeight="1">
      <c r="A17" s="31"/>
      <c r="B17" s="37"/>
      <c r="C17" s="31"/>
      <c r="D17" s="31"/>
      <c r="E17" s="133" t="s">
        <v>25</v>
      </c>
      <c r="F17" s="31"/>
      <c r="G17" s="31"/>
      <c r="H17" s="31"/>
      <c r="I17" s="142" t="s">
        <v>26</v>
      </c>
      <c r="J17" s="133" t="s">
        <v>1</v>
      </c>
      <c r="K17" s="31"/>
      <c r="L17" s="55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hidden="1" s="2" customFormat="1" ht="6.96" customHeight="1">
      <c r="A18" s="31"/>
      <c r="B18" s="37"/>
      <c r="C18" s="31"/>
      <c r="D18" s="31"/>
      <c r="E18" s="31"/>
      <c r="F18" s="31"/>
      <c r="G18" s="31"/>
      <c r="H18" s="31"/>
      <c r="I18" s="31"/>
      <c r="J18" s="31"/>
      <c r="K18" s="31"/>
      <c r="L18" s="55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hidden="1" s="2" customFormat="1" ht="12" customHeight="1">
      <c r="A19" s="31"/>
      <c r="B19" s="37"/>
      <c r="C19" s="31"/>
      <c r="D19" s="142" t="s">
        <v>27</v>
      </c>
      <c r="E19" s="31"/>
      <c r="F19" s="31"/>
      <c r="G19" s="31"/>
      <c r="H19" s="31"/>
      <c r="I19" s="142" t="s">
        <v>23</v>
      </c>
      <c r="J19" s="133" t="s">
        <v>1</v>
      </c>
      <c r="K19" s="31"/>
      <c r="L19" s="55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hidden="1" s="2" customFormat="1" ht="18" customHeight="1">
      <c r="A20" s="31"/>
      <c r="B20" s="37"/>
      <c r="C20" s="31"/>
      <c r="D20" s="31"/>
      <c r="E20" s="133" t="s">
        <v>28</v>
      </c>
      <c r="F20" s="31"/>
      <c r="G20" s="31"/>
      <c r="H20" s="31"/>
      <c r="I20" s="142" t="s">
        <v>26</v>
      </c>
      <c r="J20" s="133" t="s">
        <v>1</v>
      </c>
      <c r="K20" s="31"/>
      <c r="L20" s="55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hidden="1" s="2" customFormat="1" ht="6.96" customHeight="1">
      <c r="A21" s="31"/>
      <c r="B21" s="37"/>
      <c r="C21" s="31"/>
      <c r="D21" s="31"/>
      <c r="E21" s="31"/>
      <c r="F21" s="31"/>
      <c r="G21" s="31"/>
      <c r="H21" s="31"/>
      <c r="I21" s="31"/>
      <c r="J21" s="31"/>
      <c r="K21" s="31"/>
      <c r="L21" s="55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hidden="1" s="2" customFormat="1" ht="12" customHeight="1">
      <c r="A22" s="31"/>
      <c r="B22" s="37"/>
      <c r="C22" s="31"/>
      <c r="D22" s="142" t="s">
        <v>29</v>
      </c>
      <c r="E22" s="31"/>
      <c r="F22" s="31"/>
      <c r="G22" s="31"/>
      <c r="H22" s="31"/>
      <c r="I22" s="142" t="s">
        <v>23</v>
      </c>
      <c r="J22" s="133" t="s">
        <v>30</v>
      </c>
      <c r="K22" s="31"/>
      <c r="L22" s="55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hidden="1" s="2" customFormat="1" ht="18" customHeight="1">
      <c r="A23" s="31"/>
      <c r="B23" s="37"/>
      <c r="C23" s="31"/>
      <c r="D23" s="31"/>
      <c r="E23" s="133" t="s">
        <v>31</v>
      </c>
      <c r="F23" s="31"/>
      <c r="G23" s="31"/>
      <c r="H23" s="31"/>
      <c r="I23" s="142" t="s">
        <v>26</v>
      </c>
      <c r="J23" s="133" t="s">
        <v>1</v>
      </c>
      <c r="K23" s="31"/>
      <c r="L23" s="55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hidden="1" s="2" customFormat="1" ht="6.96" customHeight="1">
      <c r="A24" s="31"/>
      <c r="B24" s="37"/>
      <c r="C24" s="31"/>
      <c r="D24" s="31"/>
      <c r="E24" s="31"/>
      <c r="F24" s="31"/>
      <c r="G24" s="31"/>
      <c r="H24" s="31"/>
      <c r="I24" s="31"/>
      <c r="J24" s="31"/>
      <c r="K24" s="31"/>
      <c r="L24" s="55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hidden="1" s="2" customFormat="1" ht="12" customHeight="1">
      <c r="A25" s="31"/>
      <c r="B25" s="37"/>
      <c r="C25" s="31"/>
      <c r="D25" s="142" t="s">
        <v>33</v>
      </c>
      <c r="E25" s="31"/>
      <c r="F25" s="31"/>
      <c r="G25" s="31"/>
      <c r="H25" s="31"/>
      <c r="I25" s="142" t="s">
        <v>23</v>
      </c>
      <c r="J25" s="133" t="s">
        <v>34</v>
      </c>
      <c r="K25" s="31"/>
      <c r="L25" s="55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hidden="1" s="2" customFormat="1" ht="18" customHeight="1">
      <c r="A26" s="31"/>
      <c r="B26" s="37"/>
      <c r="C26" s="31"/>
      <c r="D26" s="31"/>
      <c r="E26" s="133" t="s">
        <v>35</v>
      </c>
      <c r="F26" s="31"/>
      <c r="G26" s="31"/>
      <c r="H26" s="31"/>
      <c r="I26" s="142" t="s">
        <v>26</v>
      </c>
      <c r="J26" s="133" t="s">
        <v>1</v>
      </c>
      <c r="K26" s="31"/>
      <c r="L26" s="55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hidden="1" s="2" customFormat="1" ht="6.96" customHeight="1">
      <c r="A27" s="31"/>
      <c r="B27" s="37"/>
      <c r="C27" s="31"/>
      <c r="D27" s="31"/>
      <c r="E27" s="31"/>
      <c r="F27" s="31"/>
      <c r="G27" s="31"/>
      <c r="H27" s="31"/>
      <c r="I27" s="31"/>
      <c r="J27" s="31"/>
      <c r="K27" s="31"/>
      <c r="L27" s="55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hidden="1" s="2" customFormat="1" ht="12" customHeight="1">
      <c r="A28" s="31"/>
      <c r="B28" s="37"/>
      <c r="C28" s="31"/>
      <c r="D28" s="142" t="s">
        <v>36</v>
      </c>
      <c r="E28" s="31"/>
      <c r="F28" s="31"/>
      <c r="G28" s="31"/>
      <c r="H28" s="31"/>
      <c r="I28" s="31"/>
      <c r="J28" s="31"/>
      <c r="K28" s="31"/>
      <c r="L28" s="55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hidden="1" s="8" customFormat="1" ht="16.5" customHeight="1">
      <c r="A29" s="146"/>
      <c r="B29" s="147"/>
      <c r="C29" s="146"/>
      <c r="D29" s="146"/>
      <c r="E29" s="148" t="s">
        <v>1</v>
      </c>
      <c r="F29" s="148"/>
      <c r="G29" s="148"/>
      <c r="H29" s="148"/>
      <c r="I29" s="146"/>
      <c r="J29" s="146"/>
      <c r="K29" s="146"/>
      <c r="L29" s="149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</row>
    <row r="30" hidden="1" s="2" customFormat="1" ht="6.96" customHeight="1">
      <c r="A30" s="31"/>
      <c r="B30" s="37"/>
      <c r="C30" s="31"/>
      <c r="D30" s="31"/>
      <c r="E30" s="31"/>
      <c r="F30" s="31"/>
      <c r="G30" s="31"/>
      <c r="H30" s="31"/>
      <c r="I30" s="31"/>
      <c r="J30" s="31"/>
      <c r="K30" s="31"/>
      <c r="L30" s="55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hidden="1" s="2" customFormat="1" ht="6.96" customHeight="1">
      <c r="A31" s="31"/>
      <c r="B31" s="37"/>
      <c r="C31" s="31"/>
      <c r="D31" s="150"/>
      <c r="E31" s="150"/>
      <c r="F31" s="150"/>
      <c r="G31" s="150"/>
      <c r="H31" s="150"/>
      <c r="I31" s="150"/>
      <c r="J31" s="150"/>
      <c r="K31" s="150"/>
      <c r="L31" s="55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hidden="1" s="2" customFormat="1" ht="25.44" customHeight="1">
      <c r="A32" s="31"/>
      <c r="B32" s="37"/>
      <c r="C32" s="31"/>
      <c r="D32" s="151" t="s">
        <v>38</v>
      </c>
      <c r="E32" s="31"/>
      <c r="F32" s="31"/>
      <c r="G32" s="31"/>
      <c r="H32" s="31"/>
      <c r="I32" s="31"/>
      <c r="J32" s="152">
        <f>ROUND(J132, 2)</f>
        <v>3504375.6499999999</v>
      </c>
      <c r="K32" s="31"/>
      <c r="L32" s="55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hidden="1" s="2" customFormat="1" ht="6.96" customHeight="1">
      <c r="A33" s="31"/>
      <c r="B33" s="37"/>
      <c r="C33" s="31"/>
      <c r="D33" s="150"/>
      <c r="E33" s="150"/>
      <c r="F33" s="150"/>
      <c r="G33" s="150"/>
      <c r="H33" s="150"/>
      <c r="I33" s="150"/>
      <c r="J33" s="150"/>
      <c r="K33" s="150"/>
      <c r="L33" s="55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hidden="1" s="2" customFormat="1" ht="14.4" customHeight="1">
      <c r="A34" s="31"/>
      <c r="B34" s="37"/>
      <c r="C34" s="31"/>
      <c r="D34" s="31"/>
      <c r="E34" s="31"/>
      <c r="F34" s="153" t="s">
        <v>40</v>
      </c>
      <c r="G34" s="31"/>
      <c r="H34" s="31"/>
      <c r="I34" s="153" t="s">
        <v>39</v>
      </c>
      <c r="J34" s="153" t="s">
        <v>41</v>
      </c>
      <c r="K34" s="31"/>
      <c r="L34" s="55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hidden="1" s="2" customFormat="1" ht="14.4" customHeight="1">
      <c r="A35" s="31"/>
      <c r="B35" s="37"/>
      <c r="C35" s="31"/>
      <c r="D35" s="154" t="s">
        <v>42</v>
      </c>
      <c r="E35" s="142" t="s">
        <v>43</v>
      </c>
      <c r="F35" s="155">
        <f>ROUND((SUM(BE132:BE180)),  2)</f>
        <v>3504375.6499999999</v>
      </c>
      <c r="G35" s="31"/>
      <c r="H35" s="31"/>
      <c r="I35" s="156">
        <v>0.20999999999999999</v>
      </c>
      <c r="J35" s="155">
        <f>ROUND(((SUM(BE132:BE180))*I35),  2)</f>
        <v>735918.89000000001</v>
      </c>
      <c r="K35" s="31"/>
      <c r="L35" s="55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hidden="1" s="2" customFormat="1" ht="14.4" customHeight="1">
      <c r="A36" s="31"/>
      <c r="B36" s="37"/>
      <c r="C36" s="31"/>
      <c r="D36" s="31"/>
      <c r="E36" s="142" t="s">
        <v>44</v>
      </c>
      <c r="F36" s="155">
        <f>ROUND((SUM(BF132:BF180)),  2)</f>
        <v>0</v>
      </c>
      <c r="G36" s="31"/>
      <c r="H36" s="31"/>
      <c r="I36" s="156">
        <v>0.14999999999999999</v>
      </c>
      <c r="J36" s="155">
        <f>ROUND(((SUM(BF132:BF180))*I36),  2)</f>
        <v>0</v>
      </c>
      <c r="K36" s="31"/>
      <c r="L36" s="55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hidden="1" s="2" customFormat="1" ht="14.4" customHeight="1">
      <c r="A37" s="31"/>
      <c r="B37" s="37"/>
      <c r="C37" s="31"/>
      <c r="D37" s="31"/>
      <c r="E37" s="142" t="s">
        <v>45</v>
      </c>
      <c r="F37" s="155">
        <f>ROUND((SUM(BG132:BG180)),  2)</f>
        <v>0</v>
      </c>
      <c r="G37" s="31"/>
      <c r="H37" s="31"/>
      <c r="I37" s="156">
        <v>0.20999999999999999</v>
      </c>
      <c r="J37" s="155">
        <f>0</f>
        <v>0</v>
      </c>
      <c r="K37" s="31"/>
      <c r="L37" s="55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hidden="1" s="2" customFormat="1" ht="14.4" customHeight="1">
      <c r="A38" s="31"/>
      <c r="B38" s="37"/>
      <c r="C38" s="31"/>
      <c r="D38" s="31"/>
      <c r="E38" s="142" t="s">
        <v>46</v>
      </c>
      <c r="F38" s="155">
        <f>ROUND((SUM(BH132:BH180)),  2)</f>
        <v>0</v>
      </c>
      <c r="G38" s="31"/>
      <c r="H38" s="31"/>
      <c r="I38" s="156">
        <v>0.14999999999999999</v>
      </c>
      <c r="J38" s="155">
        <f>0</f>
        <v>0</v>
      </c>
      <c r="K38" s="31"/>
      <c r="L38" s="55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hidden="1" s="2" customFormat="1" ht="14.4" customHeight="1">
      <c r="A39" s="31"/>
      <c r="B39" s="37"/>
      <c r="C39" s="31"/>
      <c r="D39" s="31"/>
      <c r="E39" s="142" t="s">
        <v>47</v>
      </c>
      <c r="F39" s="155">
        <f>ROUND((SUM(BI132:BI180)),  2)</f>
        <v>0</v>
      </c>
      <c r="G39" s="31"/>
      <c r="H39" s="31"/>
      <c r="I39" s="156">
        <v>0</v>
      </c>
      <c r="J39" s="155">
        <f>0</f>
        <v>0</v>
      </c>
      <c r="K39" s="31"/>
      <c r="L39" s="55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hidden="1" s="2" customFormat="1" ht="6.96" customHeight="1">
      <c r="A40" s="31"/>
      <c r="B40" s="37"/>
      <c r="C40" s="31"/>
      <c r="D40" s="31"/>
      <c r="E40" s="31"/>
      <c r="F40" s="31"/>
      <c r="G40" s="31"/>
      <c r="H40" s="31"/>
      <c r="I40" s="31"/>
      <c r="J40" s="31"/>
      <c r="K40" s="31"/>
      <c r="L40" s="55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hidden="1" s="2" customFormat="1" ht="25.44" customHeight="1">
      <c r="A41" s="31"/>
      <c r="B41" s="37"/>
      <c r="C41" s="157"/>
      <c r="D41" s="158" t="s">
        <v>48</v>
      </c>
      <c r="E41" s="159"/>
      <c r="F41" s="159"/>
      <c r="G41" s="160" t="s">
        <v>49</v>
      </c>
      <c r="H41" s="161" t="s">
        <v>50</v>
      </c>
      <c r="I41" s="159"/>
      <c r="J41" s="162">
        <f>SUM(J32:J39)</f>
        <v>4240294.54</v>
      </c>
      <c r="K41" s="163"/>
      <c r="L41" s="55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hidden="1" s="2" customFormat="1" ht="14.4" customHeight="1">
      <c r="A42" s="31"/>
      <c r="B42" s="37"/>
      <c r="C42" s="31"/>
      <c r="D42" s="31"/>
      <c r="E42" s="31"/>
      <c r="F42" s="31"/>
      <c r="G42" s="31"/>
      <c r="H42" s="31"/>
      <c r="I42" s="31"/>
      <c r="J42" s="31"/>
      <c r="K42" s="31"/>
      <c r="L42" s="55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55"/>
      <c r="D50" s="164" t="s">
        <v>51</v>
      </c>
      <c r="E50" s="165"/>
      <c r="F50" s="165"/>
      <c r="G50" s="164" t="s">
        <v>52</v>
      </c>
      <c r="H50" s="165"/>
      <c r="I50" s="165"/>
      <c r="J50" s="165"/>
      <c r="K50" s="165"/>
      <c r="L50" s="55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1"/>
      <c r="B61" s="37"/>
      <c r="C61" s="31"/>
      <c r="D61" s="166" t="s">
        <v>53</v>
      </c>
      <c r="E61" s="167"/>
      <c r="F61" s="168" t="s">
        <v>54</v>
      </c>
      <c r="G61" s="166" t="s">
        <v>53</v>
      </c>
      <c r="H61" s="167"/>
      <c r="I61" s="167"/>
      <c r="J61" s="169" t="s">
        <v>54</v>
      </c>
      <c r="K61" s="167"/>
      <c r="L61" s="55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1"/>
      <c r="B65" s="37"/>
      <c r="C65" s="31"/>
      <c r="D65" s="164" t="s">
        <v>55</v>
      </c>
      <c r="E65" s="170"/>
      <c r="F65" s="170"/>
      <c r="G65" s="164" t="s">
        <v>56</v>
      </c>
      <c r="H65" s="170"/>
      <c r="I65" s="170"/>
      <c r="J65" s="170"/>
      <c r="K65" s="170"/>
      <c r="L65" s="55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1"/>
      <c r="B76" s="37"/>
      <c r="C76" s="31"/>
      <c r="D76" s="166" t="s">
        <v>53</v>
      </c>
      <c r="E76" s="167"/>
      <c r="F76" s="168" t="s">
        <v>54</v>
      </c>
      <c r="G76" s="166" t="s">
        <v>53</v>
      </c>
      <c r="H76" s="167"/>
      <c r="I76" s="167"/>
      <c r="J76" s="169" t="s">
        <v>54</v>
      </c>
      <c r="K76" s="167"/>
      <c r="L76" s="55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hidden="1" s="2" customFormat="1" ht="14.4" customHeight="1">
      <c r="A77" s="31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55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78" hidden="1"/>
    <row r="79" hidden="1"/>
    <row r="80" hidden="1"/>
    <row r="81" s="2" customFormat="1" ht="6.96" customHeight="1">
      <c r="A81" s="31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55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="2" customFormat="1" ht="24.96" customHeight="1">
      <c r="A82" s="31"/>
      <c r="B82" s="32"/>
      <c r="C82" s="22" t="s">
        <v>166</v>
      </c>
      <c r="D82" s="33"/>
      <c r="E82" s="33"/>
      <c r="F82" s="33"/>
      <c r="G82" s="33"/>
      <c r="H82" s="33"/>
      <c r="I82" s="33"/>
      <c r="J82" s="33"/>
      <c r="K82" s="33"/>
      <c r="L82" s="55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="2" customFormat="1" ht="6.96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5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="2" customFormat="1" ht="12" customHeight="1">
      <c r="A84" s="31"/>
      <c r="B84" s="32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55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="2" customFormat="1" ht="16.5" customHeight="1">
      <c r="A85" s="31"/>
      <c r="B85" s="32"/>
      <c r="C85" s="33"/>
      <c r="D85" s="33"/>
      <c r="E85" s="175" t="str">
        <f>E7</f>
        <v>Nový objekt tělocvičny, základní školy Roztoky - Žalov</v>
      </c>
      <c r="F85" s="28"/>
      <c r="G85" s="28"/>
      <c r="H85" s="28"/>
      <c r="I85" s="33"/>
      <c r="J85" s="33"/>
      <c r="K85" s="33"/>
      <c r="L85" s="55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="1" customFormat="1" ht="12" customHeight="1">
      <c r="B86" s="20"/>
      <c r="C86" s="28" t="s">
        <v>164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1"/>
      <c r="B87" s="32"/>
      <c r="C87" s="33"/>
      <c r="D87" s="33"/>
      <c r="E87" s="175" t="s">
        <v>208</v>
      </c>
      <c r="F87" s="33"/>
      <c r="G87" s="33"/>
      <c r="H87" s="33"/>
      <c r="I87" s="33"/>
      <c r="J87" s="33"/>
      <c r="K87" s="33"/>
      <c r="L87" s="55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="2" customFormat="1" ht="12" customHeight="1">
      <c r="A88" s="31"/>
      <c r="B88" s="32"/>
      <c r="C88" s="28" t="s">
        <v>209</v>
      </c>
      <c r="D88" s="33"/>
      <c r="E88" s="33"/>
      <c r="F88" s="33"/>
      <c r="G88" s="33"/>
      <c r="H88" s="33"/>
      <c r="I88" s="33"/>
      <c r="J88" s="33"/>
      <c r="K88" s="33"/>
      <c r="L88" s="55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="2" customFormat="1" ht="16.5" customHeight="1">
      <c r="A89" s="31"/>
      <c r="B89" s="32"/>
      <c r="C89" s="33"/>
      <c r="D89" s="33"/>
      <c r="E89" s="68" t="str">
        <f>E11</f>
        <v>1-05 - Povrchové úpravy</v>
      </c>
      <c r="F89" s="33"/>
      <c r="G89" s="33"/>
      <c r="H89" s="33"/>
      <c r="I89" s="33"/>
      <c r="J89" s="33"/>
      <c r="K89" s="33"/>
      <c r="L89" s="55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="2" customFormat="1" ht="6.96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55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="2" customFormat="1" ht="12" customHeight="1">
      <c r="A91" s="31"/>
      <c r="B91" s="32"/>
      <c r="C91" s="28" t="s">
        <v>18</v>
      </c>
      <c r="D91" s="33"/>
      <c r="E91" s="33"/>
      <c r="F91" s="25" t="str">
        <f>F14</f>
        <v>parc.č. 2990/9, 2994/2, k.ú. Žalov</v>
      </c>
      <c r="G91" s="33"/>
      <c r="H91" s="33"/>
      <c r="I91" s="28" t="s">
        <v>20</v>
      </c>
      <c r="J91" s="71" t="str">
        <f>IF(J14="","",J14)</f>
        <v>26. 3. 2021</v>
      </c>
      <c r="K91" s="33"/>
      <c r="L91" s="55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="2" customFormat="1" ht="6.96" customHeight="1">
      <c r="A92" s="31"/>
      <c r="B92" s="32"/>
      <c r="C92" s="33"/>
      <c r="D92" s="33"/>
      <c r="E92" s="33"/>
      <c r="F92" s="33"/>
      <c r="G92" s="33"/>
      <c r="H92" s="33"/>
      <c r="I92" s="33"/>
      <c r="J92" s="33"/>
      <c r="K92" s="33"/>
      <c r="L92" s="55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="2" customFormat="1" ht="40.05" customHeight="1">
      <c r="A93" s="31"/>
      <c r="B93" s="32"/>
      <c r="C93" s="28" t="s">
        <v>22</v>
      </c>
      <c r="D93" s="33"/>
      <c r="E93" s="33"/>
      <c r="F93" s="25" t="str">
        <f>E17</f>
        <v>Město Roztoky, nám. 5 května 2, Roztoky</v>
      </c>
      <c r="G93" s="33"/>
      <c r="H93" s="33"/>
      <c r="I93" s="28" t="s">
        <v>29</v>
      </c>
      <c r="J93" s="29" t="str">
        <f>E23</f>
        <v>B.B.D. s.r.o., Rokycanova 30, 130 00, Praha 3</v>
      </c>
      <c r="K93" s="33"/>
      <c r="L93" s="55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="2" customFormat="1" ht="40.05" customHeight="1">
      <c r="A94" s="31"/>
      <c r="B94" s="32"/>
      <c r="C94" s="28" t="s">
        <v>27</v>
      </c>
      <c r="D94" s="33"/>
      <c r="E94" s="33"/>
      <c r="F94" s="25" t="str">
        <f>IF(E20="","",E20)</f>
        <v>bude vybrán</v>
      </c>
      <c r="G94" s="33"/>
      <c r="H94" s="33"/>
      <c r="I94" s="28" t="s">
        <v>33</v>
      </c>
      <c r="J94" s="29" t="str">
        <f>E26</f>
        <v>NASTA GROUP s.r.o., Za Sokolovnou 92, Zdiby</v>
      </c>
      <c r="K94" s="33"/>
      <c r="L94" s="55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="2" customFormat="1" ht="10.32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55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="2" customFormat="1" ht="29.28" customHeight="1">
      <c r="A96" s="31"/>
      <c r="B96" s="32"/>
      <c r="C96" s="176" t="s">
        <v>167</v>
      </c>
      <c r="D96" s="177"/>
      <c r="E96" s="177"/>
      <c r="F96" s="177"/>
      <c r="G96" s="177"/>
      <c r="H96" s="177"/>
      <c r="I96" s="177"/>
      <c r="J96" s="178" t="s">
        <v>168</v>
      </c>
      <c r="K96" s="177"/>
      <c r="L96" s="55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="2" customFormat="1" ht="10.32" customHeight="1">
      <c r="A97" s="31"/>
      <c r="B97" s="32"/>
      <c r="C97" s="33"/>
      <c r="D97" s="33"/>
      <c r="E97" s="33"/>
      <c r="F97" s="33"/>
      <c r="G97" s="33"/>
      <c r="H97" s="33"/>
      <c r="I97" s="33"/>
      <c r="J97" s="33"/>
      <c r="K97" s="33"/>
      <c r="L97" s="55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="2" customFormat="1" ht="22.8" customHeight="1">
      <c r="A98" s="31"/>
      <c r="B98" s="32"/>
      <c r="C98" s="179" t="s">
        <v>169</v>
      </c>
      <c r="D98" s="33"/>
      <c r="E98" s="33"/>
      <c r="F98" s="33"/>
      <c r="G98" s="33"/>
      <c r="H98" s="33"/>
      <c r="I98" s="33"/>
      <c r="J98" s="102">
        <f>J132</f>
        <v>3504375.6499999999</v>
      </c>
      <c r="K98" s="33"/>
      <c r="L98" s="55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U98" s="16" t="s">
        <v>170</v>
      </c>
    </row>
    <row r="99" s="9" customFormat="1" ht="24.96" customHeight="1">
      <c r="A99" s="9"/>
      <c r="B99" s="180"/>
      <c r="C99" s="181"/>
      <c r="D99" s="182" t="s">
        <v>435</v>
      </c>
      <c r="E99" s="183"/>
      <c r="F99" s="183"/>
      <c r="G99" s="183"/>
      <c r="H99" s="183"/>
      <c r="I99" s="183"/>
      <c r="J99" s="184">
        <f>J133</f>
        <v>3504375.6499999999</v>
      </c>
      <c r="K99" s="181"/>
      <c r="L99" s="18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3" customFormat="1" ht="19.92" customHeight="1">
      <c r="A100" s="13"/>
      <c r="B100" s="246"/>
      <c r="C100" s="125"/>
      <c r="D100" s="247" t="s">
        <v>436</v>
      </c>
      <c r="E100" s="248"/>
      <c r="F100" s="248"/>
      <c r="G100" s="248"/>
      <c r="H100" s="248"/>
      <c r="I100" s="248"/>
      <c r="J100" s="249">
        <f>J134</f>
        <v>1379766.5</v>
      </c>
      <c r="K100" s="125"/>
      <c r="L100" s="250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</row>
    <row r="101" s="13" customFormat="1" ht="14.88" customHeight="1">
      <c r="A101" s="13"/>
      <c r="B101" s="246"/>
      <c r="C101" s="125"/>
      <c r="D101" s="247" t="s">
        <v>437</v>
      </c>
      <c r="E101" s="248"/>
      <c r="F101" s="248"/>
      <c r="G101" s="248"/>
      <c r="H101" s="248"/>
      <c r="I101" s="248"/>
      <c r="J101" s="249">
        <f>J135</f>
        <v>300320</v>
      </c>
      <c r="K101" s="125"/>
      <c r="L101" s="250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</row>
    <row r="102" s="13" customFormat="1" ht="14.88" customHeight="1">
      <c r="A102" s="13"/>
      <c r="B102" s="246"/>
      <c r="C102" s="125"/>
      <c r="D102" s="247" t="s">
        <v>438</v>
      </c>
      <c r="E102" s="248"/>
      <c r="F102" s="248"/>
      <c r="G102" s="248"/>
      <c r="H102" s="248"/>
      <c r="I102" s="248"/>
      <c r="J102" s="249">
        <f>J143</f>
        <v>127742</v>
      </c>
      <c r="K102" s="125"/>
      <c r="L102" s="250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</row>
    <row r="103" s="13" customFormat="1" ht="14.88" customHeight="1">
      <c r="A103" s="13"/>
      <c r="B103" s="246"/>
      <c r="C103" s="125"/>
      <c r="D103" s="247" t="s">
        <v>439</v>
      </c>
      <c r="E103" s="248"/>
      <c r="F103" s="248"/>
      <c r="G103" s="248"/>
      <c r="H103" s="248"/>
      <c r="I103" s="248"/>
      <c r="J103" s="249">
        <f>J151</f>
        <v>38029.5</v>
      </c>
      <c r="K103" s="125"/>
      <c r="L103" s="250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</row>
    <row r="104" s="13" customFormat="1" ht="14.88" customHeight="1">
      <c r="A104" s="13"/>
      <c r="B104" s="246"/>
      <c r="C104" s="125"/>
      <c r="D104" s="247" t="s">
        <v>440</v>
      </c>
      <c r="E104" s="248"/>
      <c r="F104" s="248"/>
      <c r="G104" s="248"/>
      <c r="H104" s="248"/>
      <c r="I104" s="248"/>
      <c r="J104" s="249">
        <f>J153</f>
        <v>224675</v>
      </c>
      <c r="K104" s="125"/>
      <c r="L104" s="250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</row>
    <row r="105" s="13" customFormat="1" ht="14.88" customHeight="1">
      <c r="A105" s="13"/>
      <c r="B105" s="246"/>
      <c r="C105" s="125"/>
      <c r="D105" s="247" t="s">
        <v>441</v>
      </c>
      <c r="E105" s="248"/>
      <c r="F105" s="248"/>
      <c r="G105" s="248"/>
      <c r="H105" s="248"/>
      <c r="I105" s="248"/>
      <c r="J105" s="249">
        <f>J164</f>
        <v>689000</v>
      </c>
      <c r="K105" s="125"/>
      <c r="L105" s="250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</row>
    <row r="106" s="13" customFormat="1" ht="19.92" customHeight="1">
      <c r="A106" s="13"/>
      <c r="B106" s="246"/>
      <c r="C106" s="125"/>
      <c r="D106" s="247" t="s">
        <v>442</v>
      </c>
      <c r="E106" s="248"/>
      <c r="F106" s="248"/>
      <c r="G106" s="248"/>
      <c r="H106" s="248"/>
      <c r="I106" s="248"/>
      <c r="J106" s="249">
        <f>J169</f>
        <v>2124609.1499999999</v>
      </c>
      <c r="K106" s="125"/>
      <c r="L106" s="250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</row>
    <row r="107" s="13" customFormat="1" ht="14.88" customHeight="1">
      <c r="A107" s="13"/>
      <c r="B107" s="246"/>
      <c r="C107" s="125"/>
      <c r="D107" s="247" t="s">
        <v>443</v>
      </c>
      <c r="E107" s="248"/>
      <c r="F107" s="248"/>
      <c r="G107" s="248"/>
      <c r="H107" s="248"/>
      <c r="I107" s="248"/>
      <c r="J107" s="249">
        <f>J170</f>
        <v>68482</v>
      </c>
      <c r="K107" s="125"/>
      <c r="L107" s="250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</row>
    <row r="108" s="13" customFormat="1" ht="14.88" customHeight="1">
      <c r="A108" s="13"/>
      <c r="B108" s="246"/>
      <c r="C108" s="125"/>
      <c r="D108" s="247" t="s">
        <v>444</v>
      </c>
      <c r="E108" s="248"/>
      <c r="F108" s="248"/>
      <c r="G108" s="248"/>
      <c r="H108" s="248"/>
      <c r="I108" s="248"/>
      <c r="J108" s="249">
        <f>J173</f>
        <v>284284.65000000002</v>
      </c>
      <c r="K108" s="125"/>
      <c r="L108" s="250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</row>
    <row r="109" s="13" customFormat="1" ht="14.88" customHeight="1">
      <c r="A109" s="13"/>
      <c r="B109" s="246"/>
      <c r="C109" s="125"/>
      <c r="D109" s="247" t="s">
        <v>445</v>
      </c>
      <c r="E109" s="248"/>
      <c r="F109" s="248"/>
      <c r="G109" s="248"/>
      <c r="H109" s="248"/>
      <c r="I109" s="248"/>
      <c r="J109" s="249">
        <f>J176</f>
        <v>1401834.5</v>
      </c>
      <c r="K109" s="125"/>
      <c r="L109" s="250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</row>
    <row r="110" s="13" customFormat="1" ht="14.88" customHeight="1">
      <c r="A110" s="13"/>
      <c r="B110" s="246"/>
      <c r="C110" s="125"/>
      <c r="D110" s="247" t="s">
        <v>446</v>
      </c>
      <c r="E110" s="248"/>
      <c r="F110" s="248"/>
      <c r="G110" s="248"/>
      <c r="H110" s="248"/>
      <c r="I110" s="248"/>
      <c r="J110" s="249">
        <f>J179</f>
        <v>370008</v>
      </c>
      <c r="K110" s="125"/>
      <c r="L110" s="250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</row>
    <row r="111" s="2" customFormat="1" ht="21.84" customHeight="1">
      <c r="A111" s="31"/>
      <c r="B111" s="32"/>
      <c r="C111" s="33"/>
      <c r="D111" s="33"/>
      <c r="E111" s="33"/>
      <c r="F111" s="33"/>
      <c r="G111" s="33"/>
      <c r="H111" s="33"/>
      <c r="I111" s="33"/>
      <c r="J111" s="33"/>
      <c r="K111" s="33"/>
      <c r="L111" s="55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="2" customFormat="1" ht="6.96" customHeight="1">
      <c r="A112" s="31"/>
      <c r="B112" s="58"/>
      <c r="C112" s="59"/>
      <c r="D112" s="59"/>
      <c r="E112" s="59"/>
      <c r="F112" s="59"/>
      <c r="G112" s="59"/>
      <c r="H112" s="59"/>
      <c r="I112" s="59"/>
      <c r="J112" s="59"/>
      <c r="K112" s="59"/>
      <c r="L112" s="55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6" s="2" customFormat="1" ht="6.96" customHeight="1">
      <c r="A116" s="31"/>
      <c r="B116" s="60"/>
      <c r="C116" s="61"/>
      <c r="D116" s="61"/>
      <c r="E116" s="61"/>
      <c r="F116" s="61"/>
      <c r="G116" s="61"/>
      <c r="H116" s="61"/>
      <c r="I116" s="61"/>
      <c r="J116" s="61"/>
      <c r="K116" s="61"/>
      <c r="L116" s="55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="2" customFormat="1" ht="24.96" customHeight="1">
      <c r="A117" s="31"/>
      <c r="B117" s="32"/>
      <c r="C117" s="22" t="s">
        <v>172</v>
      </c>
      <c r="D117" s="33"/>
      <c r="E117" s="33"/>
      <c r="F117" s="33"/>
      <c r="G117" s="33"/>
      <c r="H117" s="33"/>
      <c r="I117" s="33"/>
      <c r="J117" s="33"/>
      <c r="K117" s="33"/>
      <c r="L117" s="55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="2" customFormat="1" ht="6.96" customHeight="1">
      <c r="A118" s="31"/>
      <c r="B118" s="32"/>
      <c r="C118" s="33"/>
      <c r="D118" s="33"/>
      <c r="E118" s="33"/>
      <c r="F118" s="33"/>
      <c r="G118" s="33"/>
      <c r="H118" s="33"/>
      <c r="I118" s="33"/>
      <c r="J118" s="33"/>
      <c r="K118" s="33"/>
      <c r="L118" s="55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="2" customFormat="1" ht="12" customHeight="1">
      <c r="A119" s="31"/>
      <c r="B119" s="32"/>
      <c r="C119" s="28" t="s">
        <v>14</v>
      </c>
      <c r="D119" s="33"/>
      <c r="E119" s="33"/>
      <c r="F119" s="33"/>
      <c r="G119" s="33"/>
      <c r="H119" s="33"/>
      <c r="I119" s="33"/>
      <c r="J119" s="33"/>
      <c r="K119" s="33"/>
      <c r="L119" s="55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="2" customFormat="1" ht="16.5" customHeight="1">
      <c r="A120" s="31"/>
      <c r="B120" s="32"/>
      <c r="C120" s="33"/>
      <c r="D120" s="33"/>
      <c r="E120" s="175" t="str">
        <f>E7</f>
        <v>Nový objekt tělocvičny, základní školy Roztoky - Žalov</v>
      </c>
      <c r="F120" s="28"/>
      <c r="G120" s="28"/>
      <c r="H120" s="28"/>
      <c r="I120" s="33"/>
      <c r="J120" s="33"/>
      <c r="K120" s="33"/>
      <c r="L120" s="55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="1" customFormat="1" ht="12" customHeight="1">
      <c r="B121" s="20"/>
      <c r="C121" s="28" t="s">
        <v>164</v>
      </c>
      <c r="D121" s="21"/>
      <c r="E121" s="21"/>
      <c r="F121" s="21"/>
      <c r="G121" s="21"/>
      <c r="H121" s="21"/>
      <c r="I121" s="21"/>
      <c r="J121" s="21"/>
      <c r="K121" s="21"/>
      <c r="L121" s="19"/>
    </row>
    <row r="122" s="2" customFormat="1" ht="16.5" customHeight="1">
      <c r="A122" s="31"/>
      <c r="B122" s="32"/>
      <c r="C122" s="33"/>
      <c r="D122" s="33"/>
      <c r="E122" s="175" t="s">
        <v>208</v>
      </c>
      <c r="F122" s="33"/>
      <c r="G122" s="33"/>
      <c r="H122" s="33"/>
      <c r="I122" s="33"/>
      <c r="J122" s="33"/>
      <c r="K122" s="33"/>
      <c r="L122" s="55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="2" customFormat="1" ht="12" customHeight="1">
      <c r="A123" s="31"/>
      <c r="B123" s="32"/>
      <c r="C123" s="28" t="s">
        <v>209</v>
      </c>
      <c r="D123" s="33"/>
      <c r="E123" s="33"/>
      <c r="F123" s="33"/>
      <c r="G123" s="33"/>
      <c r="H123" s="33"/>
      <c r="I123" s="33"/>
      <c r="J123" s="33"/>
      <c r="K123" s="33"/>
      <c r="L123" s="55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="2" customFormat="1" ht="16.5" customHeight="1">
      <c r="A124" s="31"/>
      <c r="B124" s="32"/>
      <c r="C124" s="33"/>
      <c r="D124" s="33"/>
      <c r="E124" s="68" t="str">
        <f>E11</f>
        <v>1-05 - Povrchové úpravy</v>
      </c>
      <c r="F124" s="33"/>
      <c r="G124" s="33"/>
      <c r="H124" s="33"/>
      <c r="I124" s="33"/>
      <c r="J124" s="33"/>
      <c r="K124" s="33"/>
      <c r="L124" s="55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="2" customFormat="1" ht="6.96" customHeight="1">
      <c r="A125" s="31"/>
      <c r="B125" s="32"/>
      <c r="C125" s="33"/>
      <c r="D125" s="33"/>
      <c r="E125" s="33"/>
      <c r="F125" s="33"/>
      <c r="G125" s="33"/>
      <c r="H125" s="33"/>
      <c r="I125" s="33"/>
      <c r="J125" s="33"/>
      <c r="K125" s="33"/>
      <c r="L125" s="55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="2" customFormat="1" ht="12" customHeight="1">
      <c r="A126" s="31"/>
      <c r="B126" s="32"/>
      <c r="C126" s="28" t="s">
        <v>18</v>
      </c>
      <c r="D126" s="33"/>
      <c r="E126" s="33"/>
      <c r="F126" s="25" t="str">
        <f>F14</f>
        <v>parc.č. 2990/9, 2994/2, k.ú. Žalov</v>
      </c>
      <c r="G126" s="33"/>
      <c r="H126" s="33"/>
      <c r="I126" s="28" t="s">
        <v>20</v>
      </c>
      <c r="J126" s="71" t="str">
        <f>IF(J14="","",J14)</f>
        <v>26. 3. 2021</v>
      </c>
      <c r="K126" s="33"/>
      <c r="L126" s="55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="2" customFormat="1" ht="6.96" customHeight="1">
      <c r="A127" s="31"/>
      <c r="B127" s="32"/>
      <c r="C127" s="33"/>
      <c r="D127" s="33"/>
      <c r="E127" s="33"/>
      <c r="F127" s="33"/>
      <c r="G127" s="33"/>
      <c r="H127" s="33"/>
      <c r="I127" s="33"/>
      <c r="J127" s="33"/>
      <c r="K127" s="33"/>
      <c r="L127" s="55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="2" customFormat="1" ht="40.05" customHeight="1">
      <c r="A128" s="31"/>
      <c r="B128" s="32"/>
      <c r="C128" s="28" t="s">
        <v>22</v>
      </c>
      <c r="D128" s="33"/>
      <c r="E128" s="33"/>
      <c r="F128" s="25" t="str">
        <f>E17</f>
        <v>Město Roztoky, nám. 5 května 2, Roztoky</v>
      </c>
      <c r="G128" s="33"/>
      <c r="H128" s="33"/>
      <c r="I128" s="28" t="s">
        <v>29</v>
      </c>
      <c r="J128" s="29" t="str">
        <f>E23</f>
        <v>B.B.D. s.r.o., Rokycanova 30, 130 00, Praha 3</v>
      </c>
      <c r="K128" s="33"/>
      <c r="L128" s="55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="2" customFormat="1" ht="40.05" customHeight="1">
      <c r="A129" s="31"/>
      <c r="B129" s="32"/>
      <c r="C129" s="28" t="s">
        <v>27</v>
      </c>
      <c r="D129" s="33"/>
      <c r="E129" s="33"/>
      <c r="F129" s="25" t="str">
        <f>IF(E20="","",E20)</f>
        <v>bude vybrán</v>
      </c>
      <c r="G129" s="33"/>
      <c r="H129" s="33"/>
      <c r="I129" s="28" t="s">
        <v>33</v>
      </c>
      <c r="J129" s="29" t="str">
        <f>E26</f>
        <v>NASTA GROUP s.r.o., Za Sokolovnou 92, Zdiby</v>
      </c>
      <c r="K129" s="33"/>
      <c r="L129" s="55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="2" customFormat="1" ht="10.32" customHeight="1">
      <c r="A130" s="31"/>
      <c r="B130" s="32"/>
      <c r="C130" s="33"/>
      <c r="D130" s="33"/>
      <c r="E130" s="33"/>
      <c r="F130" s="33"/>
      <c r="G130" s="33"/>
      <c r="H130" s="33"/>
      <c r="I130" s="33"/>
      <c r="J130" s="33"/>
      <c r="K130" s="33"/>
      <c r="L130" s="55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="10" customFormat="1" ht="29.28" customHeight="1">
      <c r="A131" s="186"/>
      <c r="B131" s="187"/>
      <c r="C131" s="188" t="s">
        <v>173</v>
      </c>
      <c r="D131" s="189" t="s">
        <v>63</v>
      </c>
      <c r="E131" s="189" t="s">
        <v>59</v>
      </c>
      <c r="F131" s="189" t="s">
        <v>60</v>
      </c>
      <c r="G131" s="189" t="s">
        <v>174</v>
      </c>
      <c r="H131" s="189" t="s">
        <v>175</v>
      </c>
      <c r="I131" s="189" t="s">
        <v>176</v>
      </c>
      <c r="J131" s="190" t="s">
        <v>168</v>
      </c>
      <c r="K131" s="191" t="s">
        <v>177</v>
      </c>
      <c r="L131" s="192"/>
      <c r="M131" s="92" t="s">
        <v>1</v>
      </c>
      <c r="N131" s="93" t="s">
        <v>42</v>
      </c>
      <c r="O131" s="93" t="s">
        <v>178</v>
      </c>
      <c r="P131" s="93" t="s">
        <v>179</v>
      </c>
      <c r="Q131" s="93" t="s">
        <v>180</v>
      </c>
      <c r="R131" s="93" t="s">
        <v>181</v>
      </c>
      <c r="S131" s="93" t="s">
        <v>182</v>
      </c>
      <c r="T131" s="94" t="s">
        <v>183</v>
      </c>
      <c r="U131" s="186"/>
      <c r="V131" s="186"/>
      <c r="W131" s="186"/>
      <c r="X131" s="186"/>
      <c r="Y131" s="186"/>
      <c r="Z131" s="186"/>
      <c r="AA131" s="186"/>
      <c r="AB131" s="186"/>
      <c r="AC131" s="186"/>
      <c r="AD131" s="186"/>
      <c r="AE131" s="186"/>
    </row>
    <row r="132" s="2" customFormat="1" ht="22.8" customHeight="1">
      <c r="A132" s="31"/>
      <c r="B132" s="32"/>
      <c r="C132" s="99" t="s">
        <v>184</v>
      </c>
      <c r="D132" s="33"/>
      <c r="E132" s="33"/>
      <c r="F132" s="33"/>
      <c r="G132" s="33"/>
      <c r="H132" s="33"/>
      <c r="I132" s="33"/>
      <c r="J132" s="193">
        <f>BK132</f>
        <v>3504375.6499999999</v>
      </c>
      <c r="K132" s="33"/>
      <c r="L132" s="37"/>
      <c r="M132" s="95"/>
      <c r="N132" s="194"/>
      <c r="O132" s="96"/>
      <c r="P132" s="195">
        <f>P133</f>
        <v>0</v>
      </c>
      <c r="Q132" s="96"/>
      <c r="R132" s="195">
        <f>R133</f>
        <v>0</v>
      </c>
      <c r="S132" s="96"/>
      <c r="T132" s="196">
        <f>T133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T132" s="16" t="s">
        <v>77</v>
      </c>
      <c r="AU132" s="16" t="s">
        <v>170</v>
      </c>
      <c r="BK132" s="197">
        <f>BK133</f>
        <v>3504375.6499999999</v>
      </c>
    </row>
    <row r="133" s="11" customFormat="1" ht="25.92" customHeight="1">
      <c r="A133" s="11"/>
      <c r="B133" s="198"/>
      <c r="C133" s="199"/>
      <c r="D133" s="200" t="s">
        <v>77</v>
      </c>
      <c r="E133" s="201" t="s">
        <v>447</v>
      </c>
      <c r="F133" s="201" t="s">
        <v>448</v>
      </c>
      <c r="G133" s="199"/>
      <c r="H133" s="199"/>
      <c r="I133" s="199"/>
      <c r="J133" s="202">
        <f>BK133</f>
        <v>3504375.6499999999</v>
      </c>
      <c r="K133" s="199"/>
      <c r="L133" s="203"/>
      <c r="M133" s="204"/>
      <c r="N133" s="205"/>
      <c r="O133" s="205"/>
      <c r="P133" s="206">
        <f>P134+P169</f>
        <v>0</v>
      </c>
      <c r="Q133" s="205"/>
      <c r="R133" s="206">
        <f>R134+R169</f>
        <v>0</v>
      </c>
      <c r="S133" s="205"/>
      <c r="T133" s="207">
        <f>T134+T169</f>
        <v>0</v>
      </c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R133" s="208" t="s">
        <v>86</v>
      </c>
      <c r="AT133" s="209" t="s">
        <v>77</v>
      </c>
      <c r="AU133" s="209" t="s">
        <v>78</v>
      </c>
      <c r="AY133" s="208" t="s">
        <v>187</v>
      </c>
      <c r="BK133" s="210">
        <f>BK134+BK169</f>
        <v>3504375.6499999999</v>
      </c>
    </row>
    <row r="134" s="11" customFormat="1" ht="22.8" customHeight="1">
      <c r="A134" s="11"/>
      <c r="B134" s="198"/>
      <c r="C134" s="199"/>
      <c r="D134" s="200" t="s">
        <v>77</v>
      </c>
      <c r="E134" s="251" t="s">
        <v>449</v>
      </c>
      <c r="F134" s="251" t="s">
        <v>450</v>
      </c>
      <c r="G134" s="199"/>
      <c r="H134" s="199"/>
      <c r="I134" s="199"/>
      <c r="J134" s="252">
        <f>BK134</f>
        <v>1379766.5</v>
      </c>
      <c r="K134" s="199"/>
      <c r="L134" s="203"/>
      <c r="M134" s="204"/>
      <c r="N134" s="205"/>
      <c r="O134" s="205"/>
      <c r="P134" s="206">
        <f>P135+P143+P151+P153+P164</f>
        <v>0</v>
      </c>
      <c r="Q134" s="205"/>
      <c r="R134" s="206">
        <f>R135+R143+R151+R153+R164</f>
        <v>0</v>
      </c>
      <c r="S134" s="205"/>
      <c r="T134" s="207">
        <f>T135+T143+T151+T153+T164</f>
        <v>0</v>
      </c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R134" s="208" t="s">
        <v>86</v>
      </c>
      <c r="AT134" s="209" t="s">
        <v>77</v>
      </c>
      <c r="AU134" s="209" t="s">
        <v>86</v>
      </c>
      <c r="AY134" s="208" t="s">
        <v>187</v>
      </c>
      <c r="BK134" s="210">
        <f>BK135+BK143+BK151+BK153+BK164</f>
        <v>1379766.5</v>
      </c>
    </row>
    <row r="135" s="11" customFormat="1" ht="20.88" customHeight="1">
      <c r="A135" s="11"/>
      <c r="B135" s="198"/>
      <c r="C135" s="199"/>
      <c r="D135" s="200" t="s">
        <v>77</v>
      </c>
      <c r="E135" s="251" t="s">
        <v>451</v>
      </c>
      <c r="F135" s="251" t="s">
        <v>452</v>
      </c>
      <c r="G135" s="199"/>
      <c r="H135" s="199"/>
      <c r="I135" s="199"/>
      <c r="J135" s="252">
        <f>BK135</f>
        <v>300320</v>
      </c>
      <c r="K135" s="199"/>
      <c r="L135" s="203"/>
      <c r="M135" s="204"/>
      <c r="N135" s="205"/>
      <c r="O135" s="205"/>
      <c r="P135" s="206">
        <f>SUM(P136:P142)</f>
        <v>0</v>
      </c>
      <c r="Q135" s="205"/>
      <c r="R135" s="206">
        <f>SUM(R136:R142)</f>
        <v>0</v>
      </c>
      <c r="S135" s="205"/>
      <c r="T135" s="207">
        <f>SUM(T136:T142)</f>
        <v>0</v>
      </c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R135" s="208" t="s">
        <v>86</v>
      </c>
      <c r="AT135" s="209" t="s">
        <v>77</v>
      </c>
      <c r="AU135" s="209" t="s">
        <v>88</v>
      </c>
      <c r="AY135" s="208" t="s">
        <v>187</v>
      </c>
      <c r="BK135" s="210">
        <f>SUM(BK136:BK142)</f>
        <v>300320</v>
      </c>
    </row>
    <row r="136" s="2" customFormat="1" ht="21.75" customHeight="1">
      <c r="A136" s="31"/>
      <c r="B136" s="32"/>
      <c r="C136" s="211" t="s">
        <v>86</v>
      </c>
      <c r="D136" s="211" t="s">
        <v>188</v>
      </c>
      <c r="E136" s="212" t="s">
        <v>453</v>
      </c>
      <c r="F136" s="213" t="s">
        <v>454</v>
      </c>
      <c r="G136" s="214" t="s">
        <v>216</v>
      </c>
      <c r="H136" s="215">
        <v>211</v>
      </c>
      <c r="I136" s="216">
        <v>580</v>
      </c>
      <c r="J136" s="216">
        <f>ROUND(I136*H136,2)</f>
        <v>122380</v>
      </c>
      <c r="K136" s="217"/>
      <c r="L136" s="37"/>
      <c r="M136" s="218" t="s">
        <v>1</v>
      </c>
      <c r="N136" s="219" t="s">
        <v>43</v>
      </c>
      <c r="O136" s="220">
        <v>0</v>
      </c>
      <c r="P136" s="220">
        <f>O136*H136</f>
        <v>0</v>
      </c>
      <c r="Q136" s="220">
        <v>0</v>
      </c>
      <c r="R136" s="220">
        <f>Q136*H136</f>
        <v>0</v>
      </c>
      <c r="S136" s="220">
        <v>0</v>
      </c>
      <c r="T136" s="221">
        <f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222" t="s">
        <v>204</v>
      </c>
      <c r="AT136" s="222" t="s">
        <v>188</v>
      </c>
      <c r="AU136" s="222" t="s">
        <v>199</v>
      </c>
      <c r="AY136" s="16" t="s">
        <v>187</v>
      </c>
      <c r="BE136" s="223">
        <f>IF(N136="základní",J136,0)</f>
        <v>122380</v>
      </c>
      <c r="BF136" s="223">
        <f>IF(N136="snížená",J136,0)</f>
        <v>0</v>
      </c>
      <c r="BG136" s="223">
        <f>IF(N136="zákl. přenesená",J136,0)</f>
        <v>0</v>
      </c>
      <c r="BH136" s="223">
        <f>IF(N136="sníž. přenesená",J136,0)</f>
        <v>0</v>
      </c>
      <c r="BI136" s="223">
        <f>IF(N136="nulová",J136,0)</f>
        <v>0</v>
      </c>
      <c r="BJ136" s="16" t="s">
        <v>86</v>
      </c>
      <c r="BK136" s="223">
        <f>ROUND(I136*H136,2)</f>
        <v>122380</v>
      </c>
      <c r="BL136" s="16" t="s">
        <v>204</v>
      </c>
      <c r="BM136" s="222" t="s">
        <v>455</v>
      </c>
    </row>
    <row r="137" s="12" customFormat="1">
      <c r="A137" s="12"/>
      <c r="B137" s="232"/>
      <c r="C137" s="233"/>
      <c r="D137" s="224" t="s">
        <v>226</v>
      </c>
      <c r="E137" s="241" t="s">
        <v>1</v>
      </c>
      <c r="F137" s="234" t="s">
        <v>456</v>
      </c>
      <c r="G137" s="233"/>
      <c r="H137" s="235">
        <v>164</v>
      </c>
      <c r="I137" s="233"/>
      <c r="J137" s="233"/>
      <c r="K137" s="233"/>
      <c r="L137" s="236"/>
      <c r="M137" s="237"/>
      <c r="N137" s="238"/>
      <c r="O137" s="238"/>
      <c r="P137" s="238"/>
      <c r="Q137" s="238"/>
      <c r="R137" s="238"/>
      <c r="S137" s="238"/>
      <c r="T137" s="239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T137" s="240" t="s">
        <v>226</v>
      </c>
      <c r="AU137" s="240" t="s">
        <v>199</v>
      </c>
      <c r="AV137" s="12" t="s">
        <v>88</v>
      </c>
      <c r="AW137" s="12" t="s">
        <v>32</v>
      </c>
      <c r="AX137" s="12" t="s">
        <v>78</v>
      </c>
      <c r="AY137" s="240" t="s">
        <v>187</v>
      </c>
    </row>
    <row r="138" s="12" customFormat="1">
      <c r="A138" s="12"/>
      <c r="B138" s="232"/>
      <c r="C138" s="233"/>
      <c r="D138" s="224" t="s">
        <v>226</v>
      </c>
      <c r="E138" s="241" t="s">
        <v>1</v>
      </c>
      <c r="F138" s="234" t="s">
        <v>457</v>
      </c>
      <c r="G138" s="233"/>
      <c r="H138" s="235">
        <v>47</v>
      </c>
      <c r="I138" s="233"/>
      <c r="J138" s="233"/>
      <c r="K138" s="233"/>
      <c r="L138" s="236"/>
      <c r="M138" s="237"/>
      <c r="N138" s="238"/>
      <c r="O138" s="238"/>
      <c r="P138" s="238"/>
      <c r="Q138" s="238"/>
      <c r="R138" s="238"/>
      <c r="S138" s="238"/>
      <c r="T138" s="239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T138" s="240" t="s">
        <v>226</v>
      </c>
      <c r="AU138" s="240" t="s">
        <v>199</v>
      </c>
      <c r="AV138" s="12" t="s">
        <v>88</v>
      </c>
      <c r="AW138" s="12" t="s">
        <v>32</v>
      </c>
      <c r="AX138" s="12" t="s">
        <v>78</v>
      </c>
      <c r="AY138" s="240" t="s">
        <v>187</v>
      </c>
    </row>
    <row r="139" s="14" customFormat="1">
      <c r="A139" s="14"/>
      <c r="B139" s="253"/>
      <c r="C139" s="254"/>
      <c r="D139" s="224" t="s">
        <v>226</v>
      </c>
      <c r="E139" s="255" t="s">
        <v>1</v>
      </c>
      <c r="F139" s="256" t="s">
        <v>328</v>
      </c>
      <c r="G139" s="254"/>
      <c r="H139" s="257">
        <v>211</v>
      </c>
      <c r="I139" s="254"/>
      <c r="J139" s="254"/>
      <c r="K139" s="254"/>
      <c r="L139" s="258"/>
      <c r="M139" s="259"/>
      <c r="N139" s="260"/>
      <c r="O139" s="260"/>
      <c r="P139" s="260"/>
      <c r="Q139" s="260"/>
      <c r="R139" s="260"/>
      <c r="S139" s="260"/>
      <c r="T139" s="261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2" t="s">
        <v>226</v>
      </c>
      <c r="AU139" s="262" t="s">
        <v>199</v>
      </c>
      <c r="AV139" s="14" t="s">
        <v>204</v>
      </c>
      <c r="AW139" s="14" t="s">
        <v>32</v>
      </c>
      <c r="AX139" s="14" t="s">
        <v>86</v>
      </c>
      <c r="AY139" s="262" t="s">
        <v>187</v>
      </c>
    </row>
    <row r="140" s="2" customFormat="1" ht="21.75" customHeight="1">
      <c r="A140" s="31"/>
      <c r="B140" s="32"/>
      <c r="C140" s="211" t="s">
        <v>88</v>
      </c>
      <c r="D140" s="211" t="s">
        <v>188</v>
      </c>
      <c r="E140" s="212" t="s">
        <v>458</v>
      </c>
      <c r="F140" s="213" t="s">
        <v>459</v>
      </c>
      <c r="G140" s="214" t="s">
        <v>216</v>
      </c>
      <c r="H140" s="215">
        <v>164</v>
      </c>
      <c r="I140" s="216">
        <v>700</v>
      </c>
      <c r="J140" s="216">
        <f>ROUND(I140*H140,2)</f>
        <v>114800</v>
      </c>
      <c r="K140" s="217"/>
      <c r="L140" s="37"/>
      <c r="M140" s="218" t="s">
        <v>1</v>
      </c>
      <c r="N140" s="219" t="s">
        <v>43</v>
      </c>
      <c r="O140" s="220">
        <v>0</v>
      </c>
      <c r="P140" s="220">
        <f>O140*H140</f>
        <v>0</v>
      </c>
      <c r="Q140" s="220">
        <v>0</v>
      </c>
      <c r="R140" s="220">
        <f>Q140*H140</f>
        <v>0</v>
      </c>
      <c r="S140" s="220">
        <v>0</v>
      </c>
      <c r="T140" s="221">
        <f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22" t="s">
        <v>204</v>
      </c>
      <c r="AT140" s="222" t="s">
        <v>188</v>
      </c>
      <c r="AU140" s="222" t="s">
        <v>199</v>
      </c>
      <c r="AY140" s="16" t="s">
        <v>187</v>
      </c>
      <c r="BE140" s="223">
        <f>IF(N140="základní",J140,0)</f>
        <v>114800</v>
      </c>
      <c r="BF140" s="223">
        <f>IF(N140="snížená",J140,0)</f>
        <v>0</v>
      </c>
      <c r="BG140" s="223">
        <f>IF(N140="zákl. přenesená",J140,0)</f>
        <v>0</v>
      </c>
      <c r="BH140" s="223">
        <f>IF(N140="sníž. přenesená",J140,0)</f>
        <v>0</v>
      </c>
      <c r="BI140" s="223">
        <f>IF(N140="nulová",J140,0)</f>
        <v>0</v>
      </c>
      <c r="BJ140" s="16" t="s">
        <v>86</v>
      </c>
      <c r="BK140" s="223">
        <f>ROUND(I140*H140,2)</f>
        <v>114800</v>
      </c>
      <c r="BL140" s="16" t="s">
        <v>204</v>
      </c>
      <c r="BM140" s="222" t="s">
        <v>460</v>
      </c>
    </row>
    <row r="141" s="2" customFormat="1" ht="16.5" customHeight="1">
      <c r="A141" s="31"/>
      <c r="B141" s="32"/>
      <c r="C141" s="263" t="s">
        <v>199</v>
      </c>
      <c r="D141" s="263" t="s">
        <v>461</v>
      </c>
      <c r="E141" s="264" t="s">
        <v>462</v>
      </c>
      <c r="F141" s="265" t="s">
        <v>463</v>
      </c>
      <c r="G141" s="266" t="s">
        <v>216</v>
      </c>
      <c r="H141" s="267">
        <v>180.40000000000001</v>
      </c>
      <c r="I141" s="268">
        <v>350</v>
      </c>
      <c r="J141" s="268">
        <f>ROUND(I141*H141,2)</f>
        <v>63140</v>
      </c>
      <c r="K141" s="269"/>
      <c r="L141" s="270"/>
      <c r="M141" s="271" t="s">
        <v>1</v>
      </c>
      <c r="N141" s="272" t="s">
        <v>43</v>
      </c>
      <c r="O141" s="220">
        <v>0</v>
      </c>
      <c r="P141" s="220">
        <f>O141*H141</f>
        <v>0</v>
      </c>
      <c r="Q141" s="220">
        <v>0</v>
      </c>
      <c r="R141" s="220">
        <f>Q141*H141</f>
        <v>0</v>
      </c>
      <c r="S141" s="220">
        <v>0</v>
      </c>
      <c r="T141" s="221">
        <f>S141*H141</f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222" t="s">
        <v>332</v>
      </c>
      <c r="AT141" s="222" t="s">
        <v>461</v>
      </c>
      <c r="AU141" s="222" t="s">
        <v>199</v>
      </c>
      <c r="AY141" s="16" t="s">
        <v>187</v>
      </c>
      <c r="BE141" s="223">
        <f>IF(N141="základní",J141,0)</f>
        <v>63140</v>
      </c>
      <c r="BF141" s="223">
        <f>IF(N141="snížená",J141,0)</f>
        <v>0</v>
      </c>
      <c r="BG141" s="223">
        <f>IF(N141="zákl. přenesená",J141,0)</f>
        <v>0</v>
      </c>
      <c r="BH141" s="223">
        <f>IF(N141="sníž. přenesená",J141,0)</f>
        <v>0</v>
      </c>
      <c r="BI141" s="223">
        <f>IF(N141="nulová",J141,0)</f>
        <v>0</v>
      </c>
      <c r="BJ141" s="16" t="s">
        <v>86</v>
      </c>
      <c r="BK141" s="223">
        <f>ROUND(I141*H141,2)</f>
        <v>63140</v>
      </c>
      <c r="BL141" s="16" t="s">
        <v>204</v>
      </c>
      <c r="BM141" s="222" t="s">
        <v>464</v>
      </c>
    </row>
    <row r="142" s="12" customFormat="1">
      <c r="A142" s="12"/>
      <c r="B142" s="232"/>
      <c r="C142" s="233"/>
      <c r="D142" s="224" t="s">
        <v>226</v>
      </c>
      <c r="E142" s="233"/>
      <c r="F142" s="234" t="s">
        <v>465</v>
      </c>
      <c r="G142" s="233"/>
      <c r="H142" s="235">
        <v>180.40000000000001</v>
      </c>
      <c r="I142" s="233"/>
      <c r="J142" s="233"/>
      <c r="K142" s="233"/>
      <c r="L142" s="236"/>
      <c r="M142" s="237"/>
      <c r="N142" s="238"/>
      <c r="O142" s="238"/>
      <c r="P142" s="238"/>
      <c r="Q142" s="238"/>
      <c r="R142" s="238"/>
      <c r="S142" s="238"/>
      <c r="T142" s="239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T142" s="240" t="s">
        <v>226</v>
      </c>
      <c r="AU142" s="240" t="s">
        <v>199</v>
      </c>
      <c r="AV142" s="12" t="s">
        <v>88</v>
      </c>
      <c r="AW142" s="12" t="s">
        <v>4</v>
      </c>
      <c r="AX142" s="12" t="s">
        <v>86</v>
      </c>
      <c r="AY142" s="240" t="s">
        <v>187</v>
      </c>
    </row>
    <row r="143" s="11" customFormat="1" ht="20.88" customHeight="1">
      <c r="A143" s="11"/>
      <c r="B143" s="198"/>
      <c r="C143" s="199"/>
      <c r="D143" s="200" t="s">
        <v>77</v>
      </c>
      <c r="E143" s="251" t="s">
        <v>466</v>
      </c>
      <c r="F143" s="251" t="s">
        <v>467</v>
      </c>
      <c r="G143" s="199"/>
      <c r="H143" s="199"/>
      <c r="I143" s="199"/>
      <c r="J143" s="252">
        <f>BK143</f>
        <v>127742</v>
      </c>
      <c r="K143" s="199"/>
      <c r="L143" s="203"/>
      <c r="M143" s="204"/>
      <c r="N143" s="205"/>
      <c r="O143" s="205"/>
      <c r="P143" s="206">
        <f>SUM(P144:P150)</f>
        <v>0</v>
      </c>
      <c r="Q143" s="205"/>
      <c r="R143" s="206">
        <f>SUM(R144:R150)</f>
        <v>0</v>
      </c>
      <c r="S143" s="205"/>
      <c r="T143" s="207">
        <f>SUM(T144:T150)</f>
        <v>0</v>
      </c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R143" s="208" t="s">
        <v>86</v>
      </c>
      <c r="AT143" s="209" t="s">
        <v>77</v>
      </c>
      <c r="AU143" s="209" t="s">
        <v>88</v>
      </c>
      <c r="AY143" s="208" t="s">
        <v>187</v>
      </c>
      <c r="BK143" s="210">
        <f>SUM(BK144:BK150)</f>
        <v>127742</v>
      </c>
    </row>
    <row r="144" s="2" customFormat="1" ht="16.5" customHeight="1">
      <c r="A144" s="31"/>
      <c r="B144" s="32"/>
      <c r="C144" s="211" t="s">
        <v>204</v>
      </c>
      <c r="D144" s="211" t="s">
        <v>188</v>
      </c>
      <c r="E144" s="212" t="s">
        <v>468</v>
      </c>
      <c r="F144" s="213" t="s">
        <v>469</v>
      </c>
      <c r="G144" s="214" t="s">
        <v>216</v>
      </c>
      <c r="H144" s="215">
        <v>112.40000000000001</v>
      </c>
      <c r="I144" s="216">
        <v>260</v>
      </c>
      <c r="J144" s="216">
        <f>ROUND(I144*H144,2)</f>
        <v>29224</v>
      </c>
      <c r="K144" s="217"/>
      <c r="L144" s="37"/>
      <c r="M144" s="218" t="s">
        <v>1</v>
      </c>
      <c r="N144" s="219" t="s">
        <v>43</v>
      </c>
      <c r="O144" s="220">
        <v>0</v>
      </c>
      <c r="P144" s="220">
        <f>O144*H144</f>
        <v>0</v>
      </c>
      <c r="Q144" s="220">
        <v>0</v>
      </c>
      <c r="R144" s="220">
        <f>Q144*H144</f>
        <v>0</v>
      </c>
      <c r="S144" s="220">
        <v>0</v>
      </c>
      <c r="T144" s="221">
        <f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222" t="s">
        <v>204</v>
      </c>
      <c r="AT144" s="222" t="s">
        <v>188</v>
      </c>
      <c r="AU144" s="222" t="s">
        <v>199</v>
      </c>
      <c r="AY144" s="16" t="s">
        <v>187</v>
      </c>
      <c r="BE144" s="223">
        <f>IF(N144="základní",J144,0)</f>
        <v>29224</v>
      </c>
      <c r="BF144" s="223">
        <f>IF(N144="snížená",J144,0)</f>
        <v>0</v>
      </c>
      <c r="BG144" s="223">
        <f>IF(N144="zákl. přenesená",J144,0)</f>
        <v>0</v>
      </c>
      <c r="BH144" s="223">
        <f>IF(N144="sníž. přenesená",J144,0)</f>
        <v>0</v>
      </c>
      <c r="BI144" s="223">
        <f>IF(N144="nulová",J144,0)</f>
        <v>0</v>
      </c>
      <c r="BJ144" s="16" t="s">
        <v>86</v>
      </c>
      <c r="BK144" s="223">
        <f>ROUND(I144*H144,2)</f>
        <v>29224</v>
      </c>
      <c r="BL144" s="16" t="s">
        <v>204</v>
      </c>
      <c r="BM144" s="222" t="s">
        <v>470</v>
      </c>
    </row>
    <row r="145" s="12" customFormat="1">
      <c r="A145" s="12"/>
      <c r="B145" s="232"/>
      <c r="C145" s="233"/>
      <c r="D145" s="224" t="s">
        <v>226</v>
      </c>
      <c r="E145" s="241" t="s">
        <v>1</v>
      </c>
      <c r="F145" s="234" t="s">
        <v>471</v>
      </c>
      <c r="G145" s="233"/>
      <c r="H145" s="235">
        <v>90.799999999999997</v>
      </c>
      <c r="I145" s="233"/>
      <c r="J145" s="233"/>
      <c r="K145" s="233"/>
      <c r="L145" s="236"/>
      <c r="M145" s="237"/>
      <c r="N145" s="238"/>
      <c r="O145" s="238"/>
      <c r="P145" s="238"/>
      <c r="Q145" s="238"/>
      <c r="R145" s="238"/>
      <c r="S145" s="238"/>
      <c r="T145" s="239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T145" s="240" t="s">
        <v>226</v>
      </c>
      <c r="AU145" s="240" t="s">
        <v>199</v>
      </c>
      <c r="AV145" s="12" t="s">
        <v>88</v>
      </c>
      <c r="AW145" s="12" t="s">
        <v>32</v>
      </c>
      <c r="AX145" s="12" t="s">
        <v>78</v>
      </c>
      <c r="AY145" s="240" t="s">
        <v>187</v>
      </c>
    </row>
    <row r="146" s="12" customFormat="1">
      <c r="A146" s="12"/>
      <c r="B146" s="232"/>
      <c r="C146" s="233"/>
      <c r="D146" s="224" t="s">
        <v>226</v>
      </c>
      <c r="E146" s="241" t="s">
        <v>1</v>
      </c>
      <c r="F146" s="234" t="s">
        <v>472</v>
      </c>
      <c r="G146" s="233"/>
      <c r="H146" s="235">
        <v>21.600000000000001</v>
      </c>
      <c r="I146" s="233"/>
      <c r="J146" s="233"/>
      <c r="K146" s="233"/>
      <c r="L146" s="236"/>
      <c r="M146" s="237"/>
      <c r="N146" s="238"/>
      <c r="O146" s="238"/>
      <c r="P146" s="238"/>
      <c r="Q146" s="238"/>
      <c r="R146" s="238"/>
      <c r="S146" s="238"/>
      <c r="T146" s="239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T146" s="240" t="s">
        <v>226</v>
      </c>
      <c r="AU146" s="240" t="s">
        <v>199</v>
      </c>
      <c r="AV146" s="12" t="s">
        <v>88</v>
      </c>
      <c r="AW146" s="12" t="s">
        <v>32</v>
      </c>
      <c r="AX146" s="12" t="s">
        <v>78</v>
      </c>
      <c r="AY146" s="240" t="s">
        <v>187</v>
      </c>
    </row>
    <row r="147" s="14" customFormat="1">
      <c r="A147" s="14"/>
      <c r="B147" s="253"/>
      <c r="C147" s="254"/>
      <c r="D147" s="224" t="s">
        <v>226</v>
      </c>
      <c r="E147" s="255" t="s">
        <v>1</v>
      </c>
      <c r="F147" s="256" t="s">
        <v>328</v>
      </c>
      <c r="G147" s="254"/>
      <c r="H147" s="257">
        <v>112.40000000000001</v>
      </c>
      <c r="I147" s="254"/>
      <c r="J147" s="254"/>
      <c r="K147" s="254"/>
      <c r="L147" s="258"/>
      <c r="M147" s="259"/>
      <c r="N147" s="260"/>
      <c r="O147" s="260"/>
      <c r="P147" s="260"/>
      <c r="Q147" s="260"/>
      <c r="R147" s="260"/>
      <c r="S147" s="260"/>
      <c r="T147" s="261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2" t="s">
        <v>226</v>
      </c>
      <c r="AU147" s="262" t="s">
        <v>199</v>
      </c>
      <c r="AV147" s="14" t="s">
        <v>204</v>
      </c>
      <c r="AW147" s="14" t="s">
        <v>32</v>
      </c>
      <c r="AX147" s="14" t="s">
        <v>86</v>
      </c>
      <c r="AY147" s="262" t="s">
        <v>187</v>
      </c>
    </row>
    <row r="148" s="2" customFormat="1" ht="21.75" customHeight="1">
      <c r="A148" s="31"/>
      <c r="B148" s="32"/>
      <c r="C148" s="211" t="s">
        <v>186</v>
      </c>
      <c r="D148" s="211" t="s">
        <v>188</v>
      </c>
      <c r="E148" s="212" t="s">
        <v>458</v>
      </c>
      <c r="F148" s="213" t="s">
        <v>459</v>
      </c>
      <c r="G148" s="214" t="s">
        <v>216</v>
      </c>
      <c r="H148" s="215">
        <v>90.799999999999997</v>
      </c>
      <c r="I148" s="216">
        <v>700</v>
      </c>
      <c r="J148" s="216">
        <f>ROUND(I148*H148,2)</f>
        <v>63560</v>
      </c>
      <c r="K148" s="217"/>
      <c r="L148" s="37"/>
      <c r="M148" s="218" t="s">
        <v>1</v>
      </c>
      <c r="N148" s="219" t="s">
        <v>43</v>
      </c>
      <c r="O148" s="220">
        <v>0</v>
      </c>
      <c r="P148" s="220">
        <f>O148*H148</f>
        <v>0</v>
      </c>
      <c r="Q148" s="220">
        <v>0</v>
      </c>
      <c r="R148" s="220">
        <f>Q148*H148</f>
        <v>0</v>
      </c>
      <c r="S148" s="220">
        <v>0</v>
      </c>
      <c r="T148" s="221">
        <f>S148*H148</f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222" t="s">
        <v>204</v>
      </c>
      <c r="AT148" s="222" t="s">
        <v>188</v>
      </c>
      <c r="AU148" s="222" t="s">
        <v>199</v>
      </c>
      <c r="AY148" s="16" t="s">
        <v>187</v>
      </c>
      <c r="BE148" s="223">
        <f>IF(N148="základní",J148,0)</f>
        <v>63560</v>
      </c>
      <c r="BF148" s="223">
        <f>IF(N148="snížená",J148,0)</f>
        <v>0</v>
      </c>
      <c r="BG148" s="223">
        <f>IF(N148="zákl. přenesená",J148,0)</f>
        <v>0</v>
      </c>
      <c r="BH148" s="223">
        <f>IF(N148="sníž. přenesená",J148,0)</f>
        <v>0</v>
      </c>
      <c r="BI148" s="223">
        <f>IF(N148="nulová",J148,0)</f>
        <v>0</v>
      </c>
      <c r="BJ148" s="16" t="s">
        <v>86</v>
      </c>
      <c r="BK148" s="223">
        <f>ROUND(I148*H148,2)</f>
        <v>63560</v>
      </c>
      <c r="BL148" s="16" t="s">
        <v>204</v>
      </c>
      <c r="BM148" s="222" t="s">
        <v>473</v>
      </c>
    </row>
    <row r="149" s="2" customFormat="1" ht="16.5" customHeight="1">
      <c r="A149" s="31"/>
      <c r="B149" s="32"/>
      <c r="C149" s="263" t="s">
        <v>234</v>
      </c>
      <c r="D149" s="263" t="s">
        <v>461</v>
      </c>
      <c r="E149" s="264" t="s">
        <v>462</v>
      </c>
      <c r="F149" s="265" t="s">
        <v>463</v>
      </c>
      <c r="G149" s="266" t="s">
        <v>216</v>
      </c>
      <c r="H149" s="267">
        <v>99.879999999999995</v>
      </c>
      <c r="I149" s="268">
        <v>350</v>
      </c>
      <c r="J149" s="268">
        <f>ROUND(I149*H149,2)</f>
        <v>34958</v>
      </c>
      <c r="K149" s="269"/>
      <c r="L149" s="270"/>
      <c r="M149" s="271" t="s">
        <v>1</v>
      </c>
      <c r="N149" s="272" t="s">
        <v>43</v>
      </c>
      <c r="O149" s="220">
        <v>0</v>
      </c>
      <c r="P149" s="220">
        <f>O149*H149</f>
        <v>0</v>
      </c>
      <c r="Q149" s="220">
        <v>0</v>
      </c>
      <c r="R149" s="220">
        <f>Q149*H149</f>
        <v>0</v>
      </c>
      <c r="S149" s="220">
        <v>0</v>
      </c>
      <c r="T149" s="221">
        <f>S149*H149</f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222" t="s">
        <v>332</v>
      </c>
      <c r="AT149" s="222" t="s">
        <v>461</v>
      </c>
      <c r="AU149" s="222" t="s">
        <v>199</v>
      </c>
      <c r="AY149" s="16" t="s">
        <v>187</v>
      </c>
      <c r="BE149" s="223">
        <f>IF(N149="základní",J149,0)</f>
        <v>34958</v>
      </c>
      <c r="BF149" s="223">
        <f>IF(N149="snížená",J149,0)</f>
        <v>0</v>
      </c>
      <c r="BG149" s="223">
        <f>IF(N149="zákl. přenesená",J149,0)</f>
        <v>0</v>
      </c>
      <c r="BH149" s="223">
        <f>IF(N149="sníž. přenesená",J149,0)</f>
        <v>0</v>
      </c>
      <c r="BI149" s="223">
        <f>IF(N149="nulová",J149,0)</f>
        <v>0</v>
      </c>
      <c r="BJ149" s="16" t="s">
        <v>86</v>
      </c>
      <c r="BK149" s="223">
        <f>ROUND(I149*H149,2)</f>
        <v>34958</v>
      </c>
      <c r="BL149" s="16" t="s">
        <v>204</v>
      </c>
      <c r="BM149" s="222" t="s">
        <v>474</v>
      </c>
    </row>
    <row r="150" s="12" customFormat="1">
      <c r="A150" s="12"/>
      <c r="B150" s="232"/>
      <c r="C150" s="233"/>
      <c r="D150" s="224" t="s">
        <v>226</v>
      </c>
      <c r="E150" s="233"/>
      <c r="F150" s="234" t="s">
        <v>475</v>
      </c>
      <c r="G150" s="233"/>
      <c r="H150" s="235">
        <v>99.879999999999995</v>
      </c>
      <c r="I150" s="233"/>
      <c r="J150" s="233"/>
      <c r="K150" s="233"/>
      <c r="L150" s="236"/>
      <c r="M150" s="237"/>
      <c r="N150" s="238"/>
      <c r="O150" s="238"/>
      <c r="P150" s="238"/>
      <c r="Q150" s="238"/>
      <c r="R150" s="238"/>
      <c r="S150" s="238"/>
      <c r="T150" s="239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T150" s="240" t="s">
        <v>226</v>
      </c>
      <c r="AU150" s="240" t="s">
        <v>199</v>
      </c>
      <c r="AV150" s="12" t="s">
        <v>88</v>
      </c>
      <c r="AW150" s="12" t="s">
        <v>4</v>
      </c>
      <c r="AX150" s="12" t="s">
        <v>86</v>
      </c>
      <c r="AY150" s="240" t="s">
        <v>187</v>
      </c>
    </row>
    <row r="151" s="11" customFormat="1" ht="20.88" customHeight="1">
      <c r="A151" s="11"/>
      <c r="B151" s="198"/>
      <c r="C151" s="199"/>
      <c r="D151" s="200" t="s">
        <v>77</v>
      </c>
      <c r="E151" s="251" t="s">
        <v>476</v>
      </c>
      <c r="F151" s="251" t="s">
        <v>477</v>
      </c>
      <c r="G151" s="199"/>
      <c r="H151" s="199"/>
      <c r="I151" s="199"/>
      <c r="J151" s="252">
        <f>BK151</f>
        <v>38029.5</v>
      </c>
      <c r="K151" s="199"/>
      <c r="L151" s="203"/>
      <c r="M151" s="204"/>
      <c r="N151" s="205"/>
      <c r="O151" s="205"/>
      <c r="P151" s="206">
        <f>P152</f>
        <v>0</v>
      </c>
      <c r="Q151" s="205"/>
      <c r="R151" s="206">
        <f>R152</f>
        <v>0</v>
      </c>
      <c r="S151" s="205"/>
      <c r="T151" s="207">
        <f>T152</f>
        <v>0</v>
      </c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R151" s="208" t="s">
        <v>86</v>
      </c>
      <c r="AT151" s="209" t="s">
        <v>77</v>
      </c>
      <c r="AU151" s="209" t="s">
        <v>88</v>
      </c>
      <c r="AY151" s="208" t="s">
        <v>187</v>
      </c>
      <c r="BK151" s="210">
        <f>BK152</f>
        <v>38029.5</v>
      </c>
    </row>
    <row r="152" s="2" customFormat="1" ht="16.5" customHeight="1">
      <c r="A152" s="31"/>
      <c r="B152" s="32"/>
      <c r="C152" s="211" t="s">
        <v>262</v>
      </c>
      <c r="D152" s="211" t="s">
        <v>188</v>
      </c>
      <c r="E152" s="212" t="s">
        <v>478</v>
      </c>
      <c r="F152" s="213" t="s">
        <v>479</v>
      </c>
      <c r="G152" s="214" t="s">
        <v>216</v>
      </c>
      <c r="H152" s="215">
        <v>93.900000000000006</v>
      </c>
      <c r="I152" s="216">
        <v>405</v>
      </c>
      <c r="J152" s="216">
        <f>ROUND(I152*H152,2)</f>
        <v>38029.5</v>
      </c>
      <c r="K152" s="217"/>
      <c r="L152" s="37"/>
      <c r="M152" s="218" t="s">
        <v>1</v>
      </c>
      <c r="N152" s="219" t="s">
        <v>43</v>
      </c>
      <c r="O152" s="220">
        <v>0</v>
      </c>
      <c r="P152" s="220">
        <f>O152*H152</f>
        <v>0</v>
      </c>
      <c r="Q152" s="220">
        <v>0</v>
      </c>
      <c r="R152" s="220">
        <f>Q152*H152</f>
        <v>0</v>
      </c>
      <c r="S152" s="220">
        <v>0</v>
      </c>
      <c r="T152" s="221">
        <f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222" t="s">
        <v>204</v>
      </c>
      <c r="AT152" s="222" t="s">
        <v>188</v>
      </c>
      <c r="AU152" s="222" t="s">
        <v>199</v>
      </c>
      <c r="AY152" s="16" t="s">
        <v>187</v>
      </c>
      <c r="BE152" s="223">
        <f>IF(N152="základní",J152,0)</f>
        <v>38029.5</v>
      </c>
      <c r="BF152" s="223">
        <f>IF(N152="snížená",J152,0)</f>
        <v>0</v>
      </c>
      <c r="BG152" s="223">
        <f>IF(N152="zákl. přenesená",J152,0)</f>
        <v>0</v>
      </c>
      <c r="BH152" s="223">
        <f>IF(N152="sníž. přenesená",J152,0)</f>
        <v>0</v>
      </c>
      <c r="BI152" s="223">
        <f>IF(N152="nulová",J152,0)</f>
        <v>0</v>
      </c>
      <c r="BJ152" s="16" t="s">
        <v>86</v>
      </c>
      <c r="BK152" s="223">
        <f>ROUND(I152*H152,2)</f>
        <v>38029.5</v>
      </c>
      <c r="BL152" s="16" t="s">
        <v>204</v>
      </c>
      <c r="BM152" s="222" t="s">
        <v>480</v>
      </c>
    </row>
    <row r="153" s="11" customFormat="1" ht="20.88" customHeight="1">
      <c r="A153" s="11"/>
      <c r="B153" s="198"/>
      <c r="C153" s="199"/>
      <c r="D153" s="200" t="s">
        <v>77</v>
      </c>
      <c r="E153" s="251" t="s">
        <v>481</v>
      </c>
      <c r="F153" s="251" t="s">
        <v>482</v>
      </c>
      <c r="G153" s="199"/>
      <c r="H153" s="199"/>
      <c r="I153" s="199"/>
      <c r="J153" s="252">
        <f>BK153</f>
        <v>224675</v>
      </c>
      <c r="K153" s="199"/>
      <c r="L153" s="203"/>
      <c r="M153" s="204"/>
      <c r="N153" s="205"/>
      <c r="O153" s="205"/>
      <c r="P153" s="206">
        <f>SUM(P154:P163)</f>
        <v>0</v>
      </c>
      <c r="Q153" s="205"/>
      <c r="R153" s="206">
        <f>SUM(R154:R163)</f>
        <v>0</v>
      </c>
      <c r="S153" s="205"/>
      <c r="T153" s="207">
        <f>SUM(T154:T163)</f>
        <v>0</v>
      </c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R153" s="208" t="s">
        <v>86</v>
      </c>
      <c r="AT153" s="209" t="s">
        <v>77</v>
      </c>
      <c r="AU153" s="209" t="s">
        <v>88</v>
      </c>
      <c r="AY153" s="208" t="s">
        <v>187</v>
      </c>
      <c r="BK153" s="210">
        <f>SUM(BK154:BK163)</f>
        <v>224675</v>
      </c>
    </row>
    <row r="154" s="2" customFormat="1" ht="16.5" customHeight="1">
      <c r="A154" s="31"/>
      <c r="B154" s="32"/>
      <c r="C154" s="211" t="s">
        <v>332</v>
      </c>
      <c r="D154" s="211" t="s">
        <v>188</v>
      </c>
      <c r="E154" s="212" t="s">
        <v>483</v>
      </c>
      <c r="F154" s="213" t="s">
        <v>484</v>
      </c>
      <c r="G154" s="214" t="s">
        <v>216</v>
      </c>
      <c r="H154" s="215">
        <v>33.299999999999997</v>
      </c>
      <c r="I154" s="216">
        <v>350</v>
      </c>
      <c r="J154" s="216">
        <f>ROUND(I154*H154,2)</f>
        <v>11655</v>
      </c>
      <c r="K154" s="217"/>
      <c r="L154" s="37"/>
      <c r="M154" s="218" t="s">
        <v>1</v>
      </c>
      <c r="N154" s="219" t="s">
        <v>43</v>
      </c>
      <c r="O154" s="220">
        <v>0</v>
      </c>
      <c r="P154" s="220">
        <f>O154*H154</f>
        <v>0</v>
      </c>
      <c r="Q154" s="220">
        <v>0</v>
      </c>
      <c r="R154" s="220">
        <f>Q154*H154</f>
        <v>0</v>
      </c>
      <c r="S154" s="220">
        <v>0</v>
      </c>
      <c r="T154" s="221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222" t="s">
        <v>204</v>
      </c>
      <c r="AT154" s="222" t="s">
        <v>188</v>
      </c>
      <c r="AU154" s="222" t="s">
        <v>199</v>
      </c>
      <c r="AY154" s="16" t="s">
        <v>187</v>
      </c>
      <c r="BE154" s="223">
        <f>IF(N154="základní",J154,0)</f>
        <v>11655</v>
      </c>
      <c r="BF154" s="223">
        <f>IF(N154="snížená",J154,0)</f>
        <v>0</v>
      </c>
      <c r="BG154" s="223">
        <f>IF(N154="zákl. přenesená",J154,0)</f>
        <v>0</v>
      </c>
      <c r="BH154" s="223">
        <f>IF(N154="sníž. přenesená",J154,0)</f>
        <v>0</v>
      </c>
      <c r="BI154" s="223">
        <f>IF(N154="nulová",J154,0)</f>
        <v>0</v>
      </c>
      <c r="BJ154" s="16" t="s">
        <v>86</v>
      </c>
      <c r="BK154" s="223">
        <f>ROUND(I154*H154,2)</f>
        <v>11655</v>
      </c>
      <c r="BL154" s="16" t="s">
        <v>204</v>
      </c>
      <c r="BM154" s="222" t="s">
        <v>485</v>
      </c>
    </row>
    <row r="155" s="12" customFormat="1">
      <c r="A155" s="12"/>
      <c r="B155" s="232"/>
      <c r="C155" s="233"/>
      <c r="D155" s="224" t="s">
        <v>226</v>
      </c>
      <c r="E155" s="241" t="s">
        <v>1</v>
      </c>
      <c r="F155" s="234" t="s">
        <v>486</v>
      </c>
      <c r="G155" s="233"/>
      <c r="H155" s="235">
        <v>33.299999999999997</v>
      </c>
      <c r="I155" s="233"/>
      <c r="J155" s="233"/>
      <c r="K155" s="233"/>
      <c r="L155" s="236"/>
      <c r="M155" s="237"/>
      <c r="N155" s="238"/>
      <c r="O155" s="238"/>
      <c r="P155" s="238"/>
      <c r="Q155" s="238"/>
      <c r="R155" s="238"/>
      <c r="S155" s="238"/>
      <c r="T155" s="239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T155" s="240" t="s">
        <v>226</v>
      </c>
      <c r="AU155" s="240" t="s">
        <v>199</v>
      </c>
      <c r="AV155" s="12" t="s">
        <v>88</v>
      </c>
      <c r="AW155" s="12" t="s">
        <v>32</v>
      </c>
      <c r="AX155" s="12" t="s">
        <v>86</v>
      </c>
      <c r="AY155" s="240" t="s">
        <v>187</v>
      </c>
    </row>
    <row r="156" s="2" customFormat="1" ht="16.5" customHeight="1">
      <c r="A156" s="31"/>
      <c r="B156" s="32"/>
      <c r="C156" s="211" t="s">
        <v>336</v>
      </c>
      <c r="D156" s="211" t="s">
        <v>188</v>
      </c>
      <c r="E156" s="212" t="s">
        <v>487</v>
      </c>
      <c r="F156" s="213" t="s">
        <v>488</v>
      </c>
      <c r="G156" s="214" t="s">
        <v>216</v>
      </c>
      <c r="H156" s="215">
        <v>1505.9000000000001</v>
      </c>
      <c r="I156" s="216">
        <v>120</v>
      </c>
      <c r="J156" s="216">
        <f>ROUND(I156*H156,2)</f>
        <v>180708</v>
      </c>
      <c r="K156" s="217"/>
      <c r="L156" s="37"/>
      <c r="M156" s="218" t="s">
        <v>1</v>
      </c>
      <c r="N156" s="219" t="s">
        <v>43</v>
      </c>
      <c r="O156" s="220">
        <v>0</v>
      </c>
      <c r="P156" s="220">
        <f>O156*H156</f>
        <v>0</v>
      </c>
      <c r="Q156" s="220">
        <v>0</v>
      </c>
      <c r="R156" s="220">
        <f>Q156*H156</f>
        <v>0</v>
      </c>
      <c r="S156" s="220">
        <v>0</v>
      </c>
      <c r="T156" s="221">
        <f>S156*H156</f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222" t="s">
        <v>204</v>
      </c>
      <c r="AT156" s="222" t="s">
        <v>188</v>
      </c>
      <c r="AU156" s="222" t="s">
        <v>199</v>
      </c>
      <c r="AY156" s="16" t="s">
        <v>187</v>
      </c>
      <c r="BE156" s="223">
        <f>IF(N156="základní",J156,0)</f>
        <v>180708</v>
      </c>
      <c r="BF156" s="223">
        <f>IF(N156="snížená",J156,0)</f>
        <v>0</v>
      </c>
      <c r="BG156" s="223">
        <f>IF(N156="zákl. přenesená",J156,0)</f>
        <v>0</v>
      </c>
      <c r="BH156" s="223">
        <f>IF(N156="sníž. přenesená",J156,0)</f>
        <v>0</v>
      </c>
      <c r="BI156" s="223">
        <f>IF(N156="nulová",J156,0)</f>
        <v>0</v>
      </c>
      <c r="BJ156" s="16" t="s">
        <v>86</v>
      </c>
      <c r="BK156" s="223">
        <f>ROUND(I156*H156,2)</f>
        <v>180708</v>
      </c>
      <c r="BL156" s="16" t="s">
        <v>204</v>
      </c>
      <c r="BM156" s="222" t="s">
        <v>489</v>
      </c>
    </row>
    <row r="157" s="12" customFormat="1">
      <c r="A157" s="12"/>
      <c r="B157" s="232"/>
      <c r="C157" s="233"/>
      <c r="D157" s="224" t="s">
        <v>226</v>
      </c>
      <c r="E157" s="241" t="s">
        <v>1</v>
      </c>
      <c r="F157" s="234" t="s">
        <v>490</v>
      </c>
      <c r="G157" s="233"/>
      <c r="H157" s="235">
        <v>33.299999999999997</v>
      </c>
      <c r="I157" s="233"/>
      <c r="J157" s="233"/>
      <c r="K157" s="233"/>
      <c r="L157" s="236"/>
      <c r="M157" s="237"/>
      <c r="N157" s="238"/>
      <c r="O157" s="238"/>
      <c r="P157" s="238"/>
      <c r="Q157" s="238"/>
      <c r="R157" s="238"/>
      <c r="S157" s="238"/>
      <c r="T157" s="239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T157" s="240" t="s">
        <v>226</v>
      </c>
      <c r="AU157" s="240" t="s">
        <v>199</v>
      </c>
      <c r="AV157" s="12" t="s">
        <v>88</v>
      </c>
      <c r="AW157" s="12" t="s">
        <v>32</v>
      </c>
      <c r="AX157" s="12" t="s">
        <v>78</v>
      </c>
      <c r="AY157" s="240" t="s">
        <v>187</v>
      </c>
    </row>
    <row r="158" s="12" customFormat="1">
      <c r="A158" s="12"/>
      <c r="B158" s="232"/>
      <c r="C158" s="233"/>
      <c r="D158" s="224" t="s">
        <v>226</v>
      </c>
      <c r="E158" s="241" t="s">
        <v>1</v>
      </c>
      <c r="F158" s="234" t="s">
        <v>491</v>
      </c>
      <c r="G158" s="233"/>
      <c r="H158" s="235">
        <v>1472.5999999999999</v>
      </c>
      <c r="I158" s="233"/>
      <c r="J158" s="233"/>
      <c r="K158" s="233"/>
      <c r="L158" s="236"/>
      <c r="M158" s="237"/>
      <c r="N158" s="238"/>
      <c r="O158" s="238"/>
      <c r="P158" s="238"/>
      <c r="Q158" s="238"/>
      <c r="R158" s="238"/>
      <c r="S158" s="238"/>
      <c r="T158" s="239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T158" s="240" t="s">
        <v>226</v>
      </c>
      <c r="AU158" s="240" t="s">
        <v>199</v>
      </c>
      <c r="AV158" s="12" t="s">
        <v>88</v>
      </c>
      <c r="AW158" s="12" t="s">
        <v>32</v>
      </c>
      <c r="AX158" s="12" t="s">
        <v>78</v>
      </c>
      <c r="AY158" s="240" t="s">
        <v>187</v>
      </c>
    </row>
    <row r="159" s="14" customFormat="1">
      <c r="A159" s="14"/>
      <c r="B159" s="253"/>
      <c r="C159" s="254"/>
      <c r="D159" s="224" t="s">
        <v>226</v>
      </c>
      <c r="E159" s="255" t="s">
        <v>1</v>
      </c>
      <c r="F159" s="256" t="s">
        <v>328</v>
      </c>
      <c r="G159" s="254"/>
      <c r="H159" s="257">
        <v>1505.9000000000001</v>
      </c>
      <c r="I159" s="254"/>
      <c r="J159" s="254"/>
      <c r="K159" s="254"/>
      <c r="L159" s="258"/>
      <c r="M159" s="259"/>
      <c r="N159" s="260"/>
      <c r="O159" s="260"/>
      <c r="P159" s="260"/>
      <c r="Q159" s="260"/>
      <c r="R159" s="260"/>
      <c r="S159" s="260"/>
      <c r="T159" s="261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2" t="s">
        <v>226</v>
      </c>
      <c r="AU159" s="262" t="s">
        <v>199</v>
      </c>
      <c r="AV159" s="14" t="s">
        <v>204</v>
      </c>
      <c r="AW159" s="14" t="s">
        <v>32</v>
      </c>
      <c r="AX159" s="14" t="s">
        <v>86</v>
      </c>
      <c r="AY159" s="262" t="s">
        <v>187</v>
      </c>
    </row>
    <row r="160" s="2" customFormat="1" ht="21.75" customHeight="1">
      <c r="A160" s="31"/>
      <c r="B160" s="32"/>
      <c r="C160" s="211" t="s">
        <v>341</v>
      </c>
      <c r="D160" s="211" t="s">
        <v>188</v>
      </c>
      <c r="E160" s="212" t="s">
        <v>492</v>
      </c>
      <c r="F160" s="213" t="s">
        <v>493</v>
      </c>
      <c r="G160" s="214" t="s">
        <v>216</v>
      </c>
      <c r="H160" s="215">
        <v>230.80000000000001</v>
      </c>
      <c r="I160" s="216">
        <v>140</v>
      </c>
      <c r="J160" s="216">
        <f>ROUND(I160*H160,2)</f>
        <v>32312</v>
      </c>
      <c r="K160" s="217"/>
      <c r="L160" s="37"/>
      <c r="M160" s="218" t="s">
        <v>1</v>
      </c>
      <c r="N160" s="219" t="s">
        <v>43</v>
      </c>
      <c r="O160" s="220">
        <v>0</v>
      </c>
      <c r="P160" s="220">
        <f>O160*H160</f>
        <v>0</v>
      </c>
      <c r="Q160" s="220">
        <v>0</v>
      </c>
      <c r="R160" s="220">
        <f>Q160*H160</f>
        <v>0</v>
      </c>
      <c r="S160" s="220">
        <v>0</v>
      </c>
      <c r="T160" s="221">
        <f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222" t="s">
        <v>204</v>
      </c>
      <c r="AT160" s="222" t="s">
        <v>188</v>
      </c>
      <c r="AU160" s="222" t="s">
        <v>199</v>
      </c>
      <c r="AY160" s="16" t="s">
        <v>187</v>
      </c>
      <c r="BE160" s="223">
        <f>IF(N160="základní",J160,0)</f>
        <v>32312</v>
      </c>
      <c r="BF160" s="223">
        <f>IF(N160="snížená",J160,0)</f>
        <v>0</v>
      </c>
      <c r="BG160" s="223">
        <f>IF(N160="zákl. přenesená",J160,0)</f>
        <v>0</v>
      </c>
      <c r="BH160" s="223">
        <f>IF(N160="sníž. přenesená",J160,0)</f>
        <v>0</v>
      </c>
      <c r="BI160" s="223">
        <f>IF(N160="nulová",J160,0)</f>
        <v>0</v>
      </c>
      <c r="BJ160" s="16" t="s">
        <v>86</v>
      </c>
      <c r="BK160" s="223">
        <f>ROUND(I160*H160,2)</f>
        <v>32312</v>
      </c>
      <c r="BL160" s="16" t="s">
        <v>204</v>
      </c>
      <c r="BM160" s="222" t="s">
        <v>494</v>
      </c>
    </row>
    <row r="161" s="12" customFormat="1">
      <c r="A161" s="12"/>
      <c r="B161" s="232"/>
      <c r="C161" s="233"/>
      <c r="D161" s="224" t="s">
        <v>226</v>
      </c>
      <c r="E161" s="241" t="s">
        <v>1</v>
      </c>
      <c r="F161" s="234" t="s">
        <v>495</v>
      </c>
      <c r="G161" s="233"/>
      <c r="H161" s="235">
        <v>68.599999999999994</v>
      </c>
      <c r="I161" s="233"/>
      <c r="J161" s="233"/>
      <c r="K161" s="233"/>
      <c r="L161" s="236"/>
      <c r="M161" s="237"/>
      <c r="N161" s="238"/>
      <c r="O161" s="238"/>
      <c r="P161" s="238"/>
      <c r="Q161" s="238"/>
      <c r="R161" s="238"/>
      <c r="S161" s="238"/>
      <c r="T161" s="239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T161" s="240" t="s">
        <v>226</v>
      </c>
      <c r="AU161" s="240" t="s">
        <v>199</v>
      </c>
      <c r="AV161" s="12" t="s">
        <v>88</v>
      </c>
      <c r="AW161" s="12" t="s">
        <v>32</v>
      </c>
      <c r="AX161" s="12" t="s">
        <v>78</v>
      </c>
      <c r="AY161" s="240" t="s">
        <v>187</v>
      </c>
    </row>
    <row r="162" s="12" customFormat="1">
      <c r="A162" s="12"/>
      <c r="B162" s="232"/>
      <c r="C162" s="233"/>
      <c r="D162" s="224" t="s">
        <v>226</v>
      </c>
      <c r="E162" s="241" t="s">
        <v>1</v>
      </c>
      <c r="F162" s="234" t="s">
        <v>496</v>
      </c>
      <c r="G162" s="233"/>
      <c r="H162" s="235">
        <v>162.19999999999999</v>
      </c>
      <c r="I162" s="233"/>
      <c r="J162" s="233"/>
      <c r="K162" s="233"/>
      <c r="L162" s="236"/>
      <c r="M162" s="237"/>
      <c r="N162" s="238"/>
      <c r="O162" s="238"/>
      <c r="P162" s="238"/>
      <c r="Q162" s="238"/>
      <c r="R162" s="238"/>
      <c r="S162" s="238"/>
      <c r="T162" s="239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T162" s="240" t="s">
        <v>226</v>
      </c>
      <c r="AU162" s="240" t="s">
        <v>199</v>
      </c>
      <c r="AV162" s="12" t="s">
        <v>88</v>
      </c>
      <c r="AW162" s="12" t="s">
        <v>32</v>
      </c>
      <c r="AX162" s="12" t="s">
        <v>78</v>
      </c>
      <c r="AY162" s="240" t="s">
        <v>187</v>
      </c>
    </row>
    <row r="163" s="14" customFormat="1">
      <c r="A163" s="14"/>
      <c r="B163" s="253"/>
      <c r="C163" s="254"/>
      <c r="D163" s="224" t="s">
        <v>226</v>
      </c>
      <c r="E163" s="255" t="s">
        <v>1</v>
      </c>
      <c r="F163" s="256" t="s">
        <v>328</v>
      </c>
      <c r="G163" s="254"/>
      <c r="H163" s="257">
        <v>230.80000000000001</v>
      </c>
      <c r="I163" s="254"/>
      <c r="J163" s="254"/>
      <c r="K163" s="254"/>
      <c r="L163" s="258"/>
      <c r="M163" s="259"/>
      <c r="N163" s="260"/>
      <c r="O163" s="260"/>
      <c r="P163" s="260"/>
      <c r="Q163" s="260"/>
      <c r="R163" s="260"/>
      <c r="S163" s="260"/>
      <c r="T163" s="261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2" t="s">
        <v>226</v>
      </c>
      <c r="AU163" s="262" t="s">
        <v>199</v>
      </c>
      <c r="AV163" s="14" t="s">
        <v>204</v>
      </c>
      <c r="AW163" s="14" t="s">
        <v>32</v>
      </c>
      <c r="AX163" s="14" t="s">
        <v>86</v>
      </c>
      <c r="AY163" s="262" t="s">
        <v>187</v>
      </c>
    </row>
    <row r="164" s="11" customFormat="1" ht="20.88" customHeight="1">
      <c r="A164" s="11"/>
      <c r="B164" s="198"/>
      <c r="C164" s="199"/>
      <c r="D164" s="200" t="s">
        <v>77</v>
      </c>
      <c r="E164" s="251" t="s">
        <v>497</v>
      </c>
      <c r="F164" s="251" t="s">
        <v>498</v>
      </c>
      <c r="G164" s="199"/>
      <c r="H164" s="199"/>
      <c r="I164" s="199"/>
      <c r="J164" s="252">
        <f>BK164</f>
        <v>689000</v>
      </c>
      <c r="K164" s="199"/>
      <c r="L164" s="203"/>
      <c r="M164" s="204"/>
      <c r="N164" s="205"/>
      <c r="O164" s="205"/>
      <c r="P164" s="206">
        <f>SUM(P165:P168)</f>
        <v>0</v>
      </c>
      <c r="Q164" s="205"/>
      <c r="R164" s="206">
        <f>SUM(R165:R168)</f>
        <v>0</v>
      </c>
      <c r="S164" s="205"/>
      <c r="T164" s="207">
        <f>SUM(T165:T168)</f>
        <v>0</v>
      </c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R164" s="208" t="s">
        <v>86</v>
      </c>
      <c r="AT164" s="209" t="s">
        <v>77</v>
      </c>
      <c r="AU164" s="209" t="s">
        <v>88</v>
      </c>
      <c r="AY164" s="208" t="s">
        <v>187</v>
      </c>
      <c r="BK164" s="210">
        <f>SUM(BK165:BK168)</f>
        <v>689000</v>
      </c>
    </row>
    <row r="165" s="2" customFormat="1" ht="21.75" customHeight="1">
      <c r="A165" s="31"/>
      <c r="B165" s="32"/>
      <c r="C165" s="211" t="s">
        <v>349</v>
      </c>
      <c r="D165" s="211" t="s">
        <v>188</v>
      </c>
      <c r="E165" s="212" t="s">
        <v>499</v>
      </c>
      <c r="F165" s="213" t="s">
        <v>500</v>
      </c>
      <c r="G165" s="214" t="s">
        <v>216</v>
      </c>
      <c r="H165" s="215">
        <v>136.69999999999999</v>
      </c>
      <c r="I165" s="216">
        <v>2250</v>
      </c>
      <c r="J165" s="216">
        <f>ROUND(I165*H165,2)</f>
        <v>307575</v>
      </c>
      <c r="K165" s="217"/>
      <c r="L165" s="37"/>
      <c r="M165" s="218" t="s">
        <v>1</v>
      </c>
      <c r="N165" s="219" t="s">
        <v>43</v>
      </c>
      <c r="O165" s="220">
        <v>0</v>
      </c>
      <c r="P165" s="220">
        <f>O165*H165</f>
        <v>0</v>
      </c>
      <c r="Q165" s="220">
        <v>0</v>
      </c>
      <c r="R165" s="220">
        <f>Q165*H165</f>
        <v>0</v>
      </c>
      <c r="S165" s="220">
        <v>0</v>
      </c>
      <c r="T165" s="221">
        <f>S165*H165</f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222" t="s">
        <v>204</v>
      </c>
      <c r="AT165" s="222" t="s">
        <v>188</v>
      </c>
      <c r="AU165" s="222" t="s">
        <v>199</v>
      </c>
      <c r="AY165" s="16" t="s">
        <v>187</v>
      </c>
      <c r="BE165" s="223">
        <f>IF(N165="základní",J165,0)</f>
        <v>307575</v>
      </c>
      <c r="BF165" s="223">
        <f>IF(N165="snížená",J165,0)</f>
        <v>0</v>
      </c>
      <c r="BG165" s="223">
        <f>IF(N165="zákl. přenesená",J165,0)</f>
        <v>0</v>
      </c>
      <c r="BH165" s="223">
        <f>IF(N165="sníž. přenesená",J165,0)</f>
        <v>0</v>
      </c>
      <c r="BI165" s="223">
        <f>IF(N165="nulová",J165,0)</f>
        <v>0</v>
      </c>
      <c r="BJ165" s="16" t="s">
        <v>86</v>
      </c>
      <c r="BK165" s="223">
        <f>ROUND(I165*H165,2)</f>
        <v>307575</v>
      </c>
      <c r="BL165" s="16" t="s">
        <v>204</v>
      </c>
      <c r="BM165" s="222" t="s">
        <v>501</v>
      </c>
    </row>
    <row r="166" s="2" customFormat="1">
      <c r="A166" s="31"/>
      <c r="B166" s="32"/>
      <c r="C166" s="33"/>
      <c r="D166" s="224" t="s">
        <v>194</v>
      </c>
      <c r="E166" s="33"/>
      <c r="F166" s="225" t="s">
        <v>502</v>
      </c>
      <c r="G166" s="33"/>
      <c r="H166" s="33"/>
      <c r="I166" s="33"/>
      <c r="J166" s="33"/>
      <c r="K166" s="33"/>
      <c r="L166" s="37"/>
      <c r="M166" s="226"/>
      <c r="N166" s="227"/>
      <c r="O166" s="83"/>
      <c r="P166" s="83"/>
      <c r="Q166" s="83"/>
      <c r="R166" s="83"/>
      <c r="S166" s="83"/>
      <c r="T166" s="84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T166" s="16" t="s">
        <v>194</v>
      </c>
      <c r="AU166" s="16" t="s">
        <v>199</v>
      </c>
    </row>
    <row r="167" s="2" customFormat="1" ht="21.75" customHeight="1">
      <c r="A167" s="31"/>
      <c r="B167" s="32"/>
      <c r="C167" s="211" t="s">
        <v>354</v>
      </c>
      <c r="D167" s="211" t="s">
        <v>188</v>
      </c>
      <c r="E167" s="212" t="s">
        <v>503</v>
      </c>
      <c r="F167" s="213" t="s">
        <v>504</v>
      </c>
      <c r="G167" s="214" t="s">
        <v>216</v>
      </c>
      <c r="H167" s="215">
        <v>138.69999999999999</v>
      </c>
      <c r="I167" s="216">
        <v>2750</v>
      </c>
      <c r="J167" s="216">
        <f>ROUND(I167*H167,2)</f>
        <v>381425</v>
      </c>
      <c r="K167" s="217"/>
      <c r="L167" s="37"/>
      <c r="M167" s="218" t="s">
        <v>1</v>
      </c>
      <c r="N167" s="219" t="s">
        <v>43</v>
      </c>
      <c r="O167" s="220">
        <v>0</v>
      </c>
      <c r="P167" s="220">
        <f>O167*H167</f>
        <v>0</v>
      </c>
      <c r="Q167" s="220">
        <v>0</v>
      </c>
      <c r="R167" s="220">
        <f>Q167*H167</f>
        <v>0</v>
      </c>
      <c r="S167" s="220">
        <v>0</v>
      </c>
      <c r="T167" s="221">
        <f>S167*H167</f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222" t="s">
        <v>204</v>
      </c>
      <c r="AT167" s="222" t="s">
        <v>188</v>
      </c>
      <c r="AU167" s="222" t="s">
        <v>199</v>
      </c>
      <c r="AY167" s="16" t="s">
        <v>187</v>
      </c>
      <c r="BE167" s="223">
        <f>IF(N167="základní",J167,0)</f>
        <v>381425</v>
      </c>
      <c r="BF167" s="223">
        <f>IF(N167="snížená",J167,0)</f>
        <v>0</v>
      </c>
      <c r="BG167" s="223">
        <f>IF(N167="zákl. přenesená",J167,0)</f>
        <v>0</v>
      </c>
      <c r="BH167" s="223">
        <f>IF(N167="sníž. přenesená",J167,0)</f>
        <v>0</v>
      </c>
      <c r="BI167" s="223">
        <f>IF(N167="nulová",J167,0)</f>
        <v>0</v>
      </c>
      <c r="BJ167" s="16" t="s">
        <v>86</v>
      </c>
      <c r="BK167" s="223">
        <f>ROUND(I167*H167,2)</f>
        <v>381425</v>
      </c>
      <c r="BL167" s="16" t="s">
        <v>204</v>
      </c>
      <c r="BM167" s="222" t="s">
        <v>505</v>
      </c>
    </row>
    <row r="168" s="2" customFormat="1">
      <c r="A168" s="31"/>
      <c r="B168" s="32"/>
      <c r="C168" s="33"/>
      <c r="D168" s="224" t="s">
        <v>194</v>
      </c>
      <c r="E168" s="33"/>
      <c r="F168" s="225" t="s">
        <v>506</v>
      </c>
      <c r="G168" s="33"/>
      <c r="H168" s="33"/>
      <c r="I168" s="33"/>
      <c r="J168" s="33"/>
      <c r="K168" s="33"/>
      <c r="L168" s="37"/>
      <c r="M168" s="226"/>
      <c r="N168" s="227"/>
      <c r="O168" s="83"/>
      <c r="P168" s="83"/>
      <c r="Q168" s="83"/>
      <c r="R168" s="83"/>
      <c r="S168" s="83"/>
      <c r="T168" s="84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T168" s="16" t="s">
        <v>194</v>
      </c>
      <c r="AU168" s="16" t="s">
        <v>199</v>
      </c>
    </row>
    <row r="169" s="11" customFormat="1" ht="22.8" customHeight="1">
      <c r="A169" s="11"/>
      <c r="B169" s="198"/>
      <c r="C169" s="199"/>
      <c r="D169" s="200" t="s">
        <v>77</v>
      </c>
      <c r="E169" s="251" t="s">
        <v>507</v>
      </c>
      <c r="F169" s="251" t="s">
        <v>508</v>
      </c>
      <c r="G169" s="199"/>
      <c r="H169" s="199"/>
      <c r="I169" s="199"/>
      <c r="J169" s="252">
        <f>BK169</f>
        <v>2124609.1499999999</v>
      </c>
      <c r="K169" s="199"/>
      <c r="L169" s="203"/>
      <c r="M169" s="204"/>
      <c r="N169" s="205"/>
      <c r="O169" s="205"/>
      <c r="P169" s="206">
        <f>P170+P173+P176+P179</f>
        <v>0</v>
      </c>
      <c r="Q169" s="205"/>
      <c r="R169" s="206">
        <f>R170+R173+R176+R179</f>
        <v>0</v>
      </c>
      <c r="S169" s="205"/>
      <c r="T169" s="207">
        <f>T170+T173+T176+T179</f>
        <v>0</v>
      </c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R169" s="208" t="s">
        <v>86</v>
      </c>
      <c r="AT169" s="209" t="s">
        <v>77</v>
      </c>
      <c r="AU169" s="209" t="s">
        <v>86</v>
      </c>
      <c r="AY169" s="208" t="s">
        <v>187</v>
      </c>
      <c r="BK169" s="210">
        <f>BK170+BK173+BK176+BK179</f>
        <v>2124609.1499999999</v>
      </c>
    </row>
    <row r="170" s="11" customFormat="1" ht="20.88" customHeight="1">
      <c r="A170" s="11"/>
      <c r="B170" s="198"/>
      <c r="C170" s="199"/>
      <c r="D170" s="200" t="s">
        <v>77</v>
      </c>
      <c r="E170" s="251" t="s">
        <v>509</v>
      </c>
      <c r="F170" s="251" t="s">
        <v>510</v>
      </c>
      <c r="G170" s="199"/>
      <c r="H170" s="199"/>
      <c r="I170" s="199"/>
      <c r="J170" s="252">
        <f>BK170</f>
        <v>68482</v>
      </c>
      <c r="K170" s="199"/>
      <c r="L170" s="203"/>
      <c r="M170" s="204"/>
      <c r="N170" s="205"/>
      <c r="O170" s="205"/>
      <c r="P170" s="206">
        <f>SUM(P171:P172)</f>
        <v>0</v>
      </c>
      <c r="Q170" s="205"/>
      <c r="R170" s="206">
        <f>SUM(R171:R172)</f>
        <v>0</v>
      </c>
      <c r="S170" s="205"/>
      <c r="T170" s="207">
        <f>SUM(T171:T172)</f>
        <v>0</v>
      </c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R170" s="208" t="s">
        <v>86</v>
      </c>
      <c r="AT170" s="209" t="s">
        <v>77</v>
      </c>
      <c r="AU170" s="209" t="s">
        <v>88</v>
      </c>
      <c r="AY170" s="208" t="s">
        <v>187</v>
      </c>
      <c r="BK170" s="210">
        <f>SUM(BK171:BK172)</f>
        <v>68482</v>
      </c>
    </row>
    <row r="171" s="2" customFormat="1" ht="16.5" customHeight="1">
      <c r="A171" s="31"/>
      <c r="B171" s="32"/>
      <c r="C171" s="211" t="s">
        <v>359</v>
      </c>
      <c r="D171" s="211" t="s">
        <v>188</v>
      </c>
      <c r="E171" s="212" t="s">
        <v>511</v>
      </c>
      <c r="F171" s="213" t="s">
        <v>512</v>
      </c>
      <c r="G171" s="214" t="s">
        <v>216</v>
      </c>
      <c r="H171" s="215">
        <v>141.19999999999999</v>
      </c>
      <c r="I171" s="216">
        <v>430</v>
      </c>
      <c r="J171" s="216">
        <f>ROUND(I171*H171,2)</f>
        <v>60716</v>
      </c>
      <c r="K171" s="217"/>
      <c r="L171" s="37"/>
      <c r="M171" s="218" t="s">
        <v>1</v>
      </c>
      <c r="N171" s="219" t="s">
        <v>43</v>
      </c>
      <c r="O171" s="220">
        <v>0</v>
      </c>
      <c r="P171" s="220">
        <f>O171*H171</f>
        <v>0</v>
      </c>
      <c r="Q171" s="220">
        <v>0</v>
      </c>
      <c r="R171" s="220">
        <f>Q171*H171</f>
        <v>0</v>
      </c>
      <c r="S171" s="220">
        <v>0</v>
      </c>
      <c r="T171" s="221">
        <f>S171*H171</f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222" t="s">
        <v>204</v>
      </c>
      <c r="AT171" s="222" t="s">
        <v>188</v>
      </c>
      <c r="AU171" s="222" t="s">
        <v>199</v>
      </c>
      <c r="AY171" s="16" t="s">
        <v>187</v>
      </c>
      <c r="BE171" s="223">
        <f>IF(N171="základní",J171,0)</f>
        <v>60716</v>
      </c>
      <c r="BF171" s="223">
        <f>IF(N171="snížená",J171,0)</f>
        <v>0</v>
      </c>
      <c r="BG171" s="223">
        <f>IF(N171="zákl. přenesená",J171,0)</f>
        <v>0</v>
      </c>
      <c r="BH171" s="223">
        <f>IF(N171="sníž. přenesená",J171,0)</f>
        <v>0</v>
      </c>
      <c r="BI171" s="223">
        <f>IF(N171="nulová",J171,0)</f>
        <v>0</v>
      </c>
      <c r="BJ171" s="16" t="s">
        <v>86</v>
      </c>
      <c r="BK171" s="223">
        <f>ROUND(I171*H171,2)</f>
        <v>60716</v>
      </c>
      <c r="BL171" s="16" t="s">
        <v>204</v>
      </c>
      <c r="BM171" s="222" t="s">
        <v>513</v>
      </c>
    </row>
    <row r="172" s="2" customFormat="1" ht="16.5" customHeight="1">
      <c r="A172" s="31"/>
      <c r="B172" s="32"/>
      <c r="C172" s="211" t="s">
        <v>363</v>
      </c>
      <c r="D172" s="211" t="s">
        <v>188</v>
      </c>
      <c r="E172" s="212" t="s">
        <v>514</v>
      </c>
      <c r="F172" s="213" t="s">
        <v>488</v>
      </c>
      <c r="G172" s="214" t="s">
        <v>216</v>
      </c>
      <c r="H172" s="215">
        <v>141.19999999999999</v>
      </c>
      <c r="I172" s="216">
        <v>55</v>
      </c>
      <c r="J172" s="216">
        <f>ROUND(I172*H172,2)</f>
        <v>7766</v>
      </c>
      <c r="K172" s="217"/>
      <c r="L172" s="37"/>
      <c r="M172" s="218" t="s">
        <v>1</v>
      </c>
      <c r="N172" s="219" t="s">
        <v>43</v>
      </c>
      <c r="O172" s="220">
        <v>0</v>
      </c>
      <c r="P172" s="220">
        <f>O172*H172</f>
        <v>0</v>
      </c>
      <c r="Q172" s="220">
        <v>0</v>
      </c>
      <c r="R172" s="220">
        <f>Q172*H172</f>
        <v>0</v>
      </c>
      <c r="S172" s="220">
        <v>0</v>
      </c>
      <c r="T172" s="221">
        <f>S172*H172</f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222" t="s">
        <v>204</v>
      </c>
      <c r="AT172" s="222" t="s">
        <v>188</v>
      </c>
      <c r="AU172" s="222" t="s">
        <v>199</v>
      </c>
      <c r="AY172" s="16" t="s">
        <v>187</v>
      </c>
      <c r="BE172" s="223">
        <f>IF(N172="základní",J172,0)</f>
        <v>7766</v>
      </c>
      <c r="BF172" s="223">
        <f>IF(N172="snížená",J172,0)</f>
        <v>0</v>
      </c>
      <c r="BG172" s="223">
        <f>IF(N172="zákl. přenesená",J172,0)</f>
        <v>0</v>
      </c>
      <c r="BH172" s="223">
        <f>IF(N172="sníž. přenesená",J172,0)</f>
        <v>0</v>
      </c>
      <c r="BI172" s="223">
        <f>IF(N172="nulová",J172,0)</f>
        <v>0</v>
      </c>
      <c r="BJ172" s="16" t="s">
        <v>86</v>
      </c>
      <c r="BK172" s="223">
        <f>ROUND(I172*H172,2)</f>
        <v>7766</v>
      </c>
      <c r="BL172" s="16" t="s">
        <v>204</v>
      </c>
      <c r="BM172" s="222" t="s">
        <v>515</v>
      </c>
    </row>
    <row r="173" s="11" customFormat="1" ht="20.88" customHeight="1">
      <c r="A173" s="11"/>
      <c r="B173" s="198"/>
      <c r="C173" s="199"/>
      <c r="D173" s="200" t="s">
        <v>77</v>
      </c>
      <c r="E173" s="251" t="s">
        <v>516</v>
      </c>
      <c r="F173" s="251" t="s">
        <v>517</v>
      </c>
      <c r="G173" s="199"/>
      <c r="H173" s="199"/>
      <c r="I173" s="199"/>
      <c r="J173" s="252">
        <f>BK173</f>
        <v>284284.65000000002</v>
      </c>
      <c r="K173" s="199"/>
      <c r="L173" s="203"/>
      <c r="M173" s="204"/>
      <c r="N173" s="205"/>
      <c r="O173" s="205"/>
      <c r="P173" s="206">
        <f>SUM(P174:P175)</f>
        <v>0</v>
      </c>
      <c r="Q173" s="205"/>
      <c r="R173" s="206">
        <f>SUM(R174:R175)</f>
        <v>0</v>
      </c>
      <c r="S173" s="205"/>
      <c r="T173" s="207">
        <f>SUM(T174:T175)</f>
        <v>0</v>
      </c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R173" s="208" t="s">
        <v>86</v>
      </c>
      <c r="AT173" s="209" t="s">
        <v>77</v>
      </c>
      <c r="AU173" s="209" t="s">
        <v>88</v>
      </c>
      <c r="AY173" s="208" t="s">
        <v>187</v>
      </c>
      <c r="BK173" s="210">
        <f>SUM(BK174:BK175)</f>
        <v>284284.65000000002</v>
      </c>
    </row>
    <row r="174" s="2" customFormat="1" ht="21.75" customHeight="1">
      <c r="A174" s="31"/>
      <c r="B174" s="32"/>
      <c r="C174" s="211" t="s">
        <v>8</v>
      </c>
      <c r="D174" s="211" t="s">
        <v>188</v>
      </c>
      <c r="E174" s="212" t="s">
        <v>518</v>
      </c>
      <c r="F174" s="213" t="s">
        <v>519</v>
      </c>
      <c r="G174" s="214" t="s">
        <v>216</v>
      </c>
      <c r="H174" s="215">
        <v>218.03</v>
      </c>
      <c r="I174" s="216">
        <v>890</v>
      </c>
      <c r="J174" s="216">
        <f>ROUND(I174*H174,2)</f>
        <v>194046.70000000001</v>
      </c>
      <c r="K174" s="217"/>
      <c r="L174" s="37"/>
      <c r="M174" s="218" t="s">
        <v>1</v>
      </c>
      <c r="N174" s="219" t="s">
        <v>43</v>
      </c>
      <c r="O174" s="220">
        <v>0</v>
      </c>
      <c r="P174" s="220">
        <f>O174*H174</f>
        <v>0</v>
      </c>
      <c r="Q174" s="220">
        <v>0</v>
      </c>
      <c r="R174" s="220">
        <f>Q174*H174</f>
        <v>0</v>
      </c>
      <c r="S174" s="220">
        <v>0</v>
      </c>
      <c r="T174" s="221">
        <f>S174*H174</f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222" t="s">
        <v>204</v>
      </c>
      <c r="AT174" s="222" t="s">
        <v>188</v>
      </c>
      <c r="AU174" s="222" t="s">
        <v>199</v>
      </c>
      <c r="AY174" s="16" t="s">
        <v>187</v>
      </c>
      <c r="BE174" s="223">
        <f>IF(N174="základní",J174,0)</f>
        <v>194046.70000000001</v>
      </c>
      <c r="BF174" s="223">
        <f>IF(N174="snížená",J174,0)</f>
        <v>0</v>
      </c>
      <c r="BG174" s="223">
        <f>IF(N174="zákl. přenesená",J174,0)</f>
        <v>0</v>
      </c>
      <c r="BH174" s="223">
        <f>IF(N174="sníž. přenesená",J174,0)</f>
        <v>0</v>
      </c>
      <c r="BI174" s="223">
        <f>IF(N174="nulová",J174,0)</f>
        <v>0</v>
      </c>
      <c r="BJ174" s="16" t="s">
        <v>86</v>
      </c>
      <c r="BK174" s="223">
        <f>ROUND(I174*H174,2)</f>
        <v>194046.70000000001</v>
      </c>
      <c r="BL174" s="16" t="s">
        <v>204</v>
      </c>
      <c r="BM174" s="222" t="s">
        <v>520</v>
      </c>
    </row>
    <row r="175" s="2" customFormat="1" ht="33" customHeight="1">
      <c r="A175" s="31"/>
      <c r="B175" s="32"/>
      <c r="C175" s="211" t="s">
        <v>370</v>
      </c>
      <c r="D175" s="211" t="s">
        <v>188</v>
      </c>
      <c r="E175" s="212" t="s">
        <v>521</v>
      </c>
      <c r="F175" s="213" t="s">
        <v>522</v>
      </c>
      <c r="G175" s="214" t="s">
        <v>216</v>
      </c>
      <c r="H175" s="215">
        <v>94.489999999999995</v>
      </c>
      <c r="I175" s="216">
        <v>955</v>
      </c>
      <c r="J175" s="216">
        <f>ROUND(I175*H175,2)</f>
        <v>90237.949999999997</v>
      </c>
      <c r="K175" s="217"/>
      <c r="L175" s="37"/>
      <c r="M175" s="218" t="s">
        <v>1</v>
      </c>
      <c r="N175" s="219" t="s">
        <v>43</v>
      </c>
      <c r="O175" s="220">
        <v>0</v>
      </c>
      <c r="P175" s="220">
        <f>O175*H175</f>
        <v>0</v>
      </c>
      <c r="Q175" s="220">
        <v>0</v>
      </c>
      <c r="R175" s="220">
        <f>Q175*H175</f>
        <v>0</v>
      </c>
      <c r="S175" s="220">
        <v>0</v>
      </c>
      <c r="T175" s="221">
        <f>S175*H175</f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222" t="s">
        <v>204</v>
      </c>
      <c r="AT175" s="222" t="s">
        <v>188</v>
      </c>
      <c r="AU175" s="222" t="s">
        <v>199</v>
      </c>
      <c r="AY175" s="16" t="s">
        <v>187</v>
      </c>
      <c r="BE175" s="223">
        <f>IF(N175="základní",J175,0)</f>
        <v>90237.949999999997</v>
      </c>
      <c r="BF175" s="223">
        <f>IF(N175="snížená",J175,0)</f>
        <v>0</v>
      </c>
      <c r="BG175" s="223">
        <f>IF(N175="zákl. přenesená",J175,0)</f>
        <v>0</v>
      </c>
      <c r="BH175" s="223">
        <f>IF(N175="sníž. přenesená",J175,0)</f>
        <v>0</v>
      </c>
      <c r="BI175" s="223">
        <f>IF(N175="nulová",J175,0)</f>
        <v>0</v>
      </c>
      <c r="BJ175" s="16" t="s">
        <v>86</v>
      </c>
      <c r="BK175" s="223">
        <f>ROUND(I175*H175,2)</f>
        <v>90237.949999999997</v>
      </c>
      <c r="BL175" s="16" t="s">
        <v>204</v>
      </c>
      <c r="BM175" s="222" t="s">
        <v>523</v>
      </c>
    </row>
    <row r="176" s="11" customFormat="1" ht="20.88" customHeight="1">
      <c r="A176" s="11"/>
      <c r="B176" s="198"/>
      <c r="C176" s="199"/>
      <c r="D176" s="200" t="s">
        <v>77</v>
      </c>
      <c r="E176" s="251" t="s">
        <v>524</v>
      </c>
      <c r="F176" s="251" t="s">
        <v>525</v>
      </c>
      <c r="G176" s="199"/>
      <c r="H176" s="199"/>
      <c r="I176" s="199"/>
      <c r="J176" s="252">
        <f>BK176</f>
        <v>1401834.5</v>
      </c>
      <c r="K176" s="199"/>
      <c r="L176" s="203"/>
      <c r="M176" s="204"/>
      <c r="N176" s="205"/>
      <c r="O176" s="205"/>
      <c r="P176" s="206">
        <f>SUM(P177:P178)</f>
        <v>0</v>
      </c>
      <c r="Q176" s="205"/>
      <c r="R176" s="206">
        <f>SUM(R177:R178)</f>
        <v>0</v>
      </c>
      <c r="S176" s="205"/>
      <c r="T176" s="207">
        <f>SUM(T177:T178)</f>
        <v>0</v>
      </c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R176" s="208" t="s">
        <v>86</v>
      </c>
      <c r="AT176" s="209" t="s">
        <v>77</v>
      </c>
      <c r="AU176" s="209" t="s">
        <v>88</v>
      </c>
      <c r="AY176" s="208" t="s">
        <v>187</v>
      </c>
      <c r="BK176" s="210">
        <f>SUM(BK177:BK178)</f>
        <v>1401834.5</v>
      </c>
    </row>
    <row r="177" s="2" customFormat="1" ht="21.75" customHeight="1">
      <c r="A177" s="31"/>
      <c r="B177" s="32"/>
      <c r="C177" s="211" t="s">
        <v>375</v>
      </c>
      <c r="D177" s="211" t="s">
        <v>188</v>
      </c>
      <c r="E177" s="212" t="s">
        <v>526</v>
      </c>
      <c r="F177" s="213" t="s">
        <v>527</v>
      </c>
      <c r="G177" s="214" t="s">
        <v>216</v>
      </c>
      <c r="H177" s="215">
        <v>393.10000000000002</v>
      </c>
      <c r="I177" s="216">
        <v>3240</v>
      </c>
      <c r="J177" s="216">
        <f>ROUND(I177*H177,2)</f>
        <v>1273644</v>
      </c>
      <c r="K177" s="217"/>
      <c r="L177" s="37"/>
      <c r="M177" s="218" t="s">
        <v>1</v>
      </c>
      <c r="N177" s="219" t="s">
        <v>43</v>
      </c>
      <c r="O177" s="220">
        <v>0</v>
      </c>
      <c r="P177" s="220">
        <f>O177*H177</f>
        <v>0</v>
      </c>
      <c r="Q177" s="220">
        <v>0</v>
      </c>
      <c r="R177" s="220">
        <f>Q177*H177</f>
        <v>0</v>
      </c>
      <c r="S177" s="220">
        <v>0</v>
      </c>
      <c r="T177" s="221">
        <f>S177*H177</f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222" t="s">
        <v>204</v>
      </c>
      <c r="AT177" s="222" t="s">
        <v>188</v>
      </c>
      <c r="AU177" s="222" t="s">
        <v>199</v>
      </c>
      <c r="AY177" s="16" t="s">
        <v>187</v>
      </c>
      <c r="BE177" s="223">
        <f>IF(N177="základní",J177,0)</f>
        <v>1273644</v>
      </c>
      <c r="BF177" s="223">
        <f>IF(N177="snížená",J177,0)</f>
        <v>0</v>
      </c>
      <c r="BG177" s="223">
        <f>IF(N177="zákl. přenesená",J177,0)</f>
        <v>0</v>
      </c>
      <c r="BH177" s="223">
        <f>IF(N177="sníž. přenesená",J177,0)</f>
        <v>0</v>
      </c>
      <c r="BI177" s="223">
        <f>IF(N177="nulová",J177,0)</f>
        <v>0</v>
      </c>
      <c r="BJ177" s="16" t="s">
        <v>86</v>
      </c>
      <c r="BK177" s="223">
        <f>ROUND(I177*H177,2)</f>
        <v>1273644</v>
      </c>
      <c r="BL177" s="16" t="s">
        <v>204</v>
      </c>
      <c r="BM177" s="222" t="s">
        <v>528</v>
      </c>
    </row>
    <row r="178" s="2" customFormat="1" ht="21.75" customHeight="1">
      <c r="A178" s="31"/>
      <c r="B178" s="32"/>
      <c r="C178" s="211" t="s">
        <v>381</v>
      </c>
      <c r="D178" s="211" t="s">
        <v>188</v>
      </c>
      <c r="E178" s="212" t="s">
        <v>529</v>
      </c>
      <c r="F178" s="213" t="s">
        <v>530</v>
      </c>
      <c r="G178" s="214" t="s">
        <v>216</v>
      </c>
      <c r="H178" s="215">
        <v>163.30000000000001</v>
      </c>
      <c r="I178" s="216">
        <v>785</v>
      </c>
      <c r="J178" s="216">
        <f>ROUND(I178*H178,2)</f>
        <v>128190.5</v>
      </c>
      <c r="K178" s="217"/>
      <c r="L178" s="37"/>
      <c r="M178" s="218" t="s">
        <v>1</v>
      </c>
      <c r="N178" s="219" t="s">
        <v>43</v>
      </c>
      <c r="O178" s="220">
        <v>0</v>
      </c>
      <c r="P178" s="220">
        <f>O178*H178</f>
        <v>0</v>
      </c>
      <c r="Q178" s="220">
        <v>0</v>
      </c>
      <c r="R178" s="220">
        <f>Q178*H178</f>
        <v>0</v>
      </c>
      <c r="S178" s="220">
        <v>0</v>
      </c>
      <c r="T178" s="221">
        <f>S178*H178</f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222" t="s">
        <v>204</v>
      </c>
      <c r="AT178" s="222" t="s">
        <v>188</v>
      </c>
      <c r="AU178" s="222" t="s">
        <v>199</v>
      </c>
      <c r="AY178" s="16" t="s">
        <v>187</v>
      </c>
      <c r="BE178" s="223">
        <f>IF(N178="základní",J178,0)</f>
        <v>128190.5</v>
      </c>
      <c r="BF178" s="223">
        <f>IF(N178="snížená",J178,0)</f>
        <v>0</v>
      </c>
      <c r="BG178" s="223">
        <f>IF(N178="zákl. přenesená",J178,0)</f>
        <v>0</v>
      </c>
      <c r="BH178" s="223">
        <f>IF(N178="sníž. přenesená",J178,0)</f>
        <v>0</v>
      </c>
      <c r="BI178" s="223">
        <f>IF(N178="nulová",J178,0)</f>
        <v>0</v>
      </c>
      <c r="BJ178" s="16" t="s">
        <v>86</v>
      </c>
      <c r="BK178" s="223">
        <f>ROUND(I178*H178,2)</f>
        <v>128190.5</v>
      </c>
      <c r="BL178" s="16" t="s">
        <v>204</v>
      </c>
      <c r="BM178" s="222" t="s">
        <v>531</v>
      </c>
    </row>
    <row r="179" s="11" customFormat="1" ht="20.88" customHeight="1">
      <c r="A179" s="11"/>
      <c r="B179" s="198"/>
      <c r="C179" s="199"/>
      <c r="D179" s="200" t="s">
        <v>77</v>
      </c>
      <c r="E179" s="251" t="s">
        <v>532</v>
      </c>
      <c r="F179" s="251" t="s">
        <v>533</v>
      </c>
      <c r="G179" s="199"/>
      <c r="H179" s="199"/>
      <c r="I179" s="199"/>
      <c r="J179" s="252">
        <f>BK179</f>
        <v>370008</v>
      </c>
      <c r="K179" s="199"/>
      <c r="L179" s="203"/>
      <c r="M179" s="204"/>
      <c r="N179" s="205"/>
      <c r="O179" s="205"/>
      <c r="P179" s="206">
        <f>P180</f>
        <v>0</v>
      </c>
      <c r="Q179" s="205"/>
      <c r="R179" s="206">
        <f>R180</f>
        <v>0</v>
      </c>
      <c r="S179" s="205"/>
      <c r="T179" s="207">
        <f>T180</f>
        <v>0</v>
      </c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R179" s="208" t="s">
        <v>86</v>
      </c>
      <c r="AT179" s="209" t="s">
        <v>77</v>
      </c>
      <c r="AU179" s="209" t="s">
        <v>88</v>
      </c>
      <c r="AY179" s="208" t="s">
        <v>187</v>
      </c>
      <c r="BK179" s="210">
        <f>BK180</f>
        <v>370008</v>
      </c>
    </row>
    <row r="180" s="2" customFormat="1" ht="21.75" customHeight="1">
      <c r="A180" s="31"/>
      <c r="B180" s="32"/>
      <c r="C180" s="211" t="s">
        <v>385</v>
      </c>
      <c r="D180" s="211" t="s">
        <v>188</v>
      </c>
      <c r="E180" s="212" t="s">
        <v>526</v>
      </c>
      <c r="F180" s="213" t="s">
        <v>527</v>
      </c>
      <c r="G180" s="214" t="s">
        <v>216</v>
      </c>
      <c r="H180" s="215">
        <v>114.2</v>
      </c>
      <c r="I180" s="216">
        <v>3240</v>
      </c>
      <c r="J180" s="216">
        <f>ROUND(I180*H180,2)</f>
        <v>370008</v>
      </c>
      <c r="K180" s="217"/>
      <c r="L180" s="37"/>
      <c r="M180" s="228" t="s">
        <v>1</v>
      </c>
      <c r="N180" s="229" t="s">
        <v>43</v>
      </c>
      <c r="O180" s="230">
        <v>0</v>
      </c>
      <c r="P180" s="230">
        <f>O180*H180</f>
        <v>0</v>
      </c>
      <c r="Q180" s="230">
        <v>0</v>
      </c>
      <c r="R180" s="230">
        <f>Q180*H180</f>
        <v>0</v>
      </c>
      <c r="S180" s="230">
        <v>0</v>
      </c>
      <c r="T180" s="231">
        <f>S180*H180</f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222" t="s">
        <v>204</v>
      </c>
      <c r="AT180" s="222" t="s">
        <v>188</v>
      </c>
      <c r="AU180" s="222" t="s">
        <v>199</v>
      </c>
      <c r="AY180" s="16" t="s">
        <v>187</v>
      </c>
      <c r="BE180" s="223">
        <f>IF(N180="základní",J180,0)</f>
        <v>370008</v>
      </c>
      <c r="BF180" s="223">
        <f>IF(N180="snížená",J180,0)</f>
        <v>0</v>
      </c>
      <c r="BG180" s="223">
        <f>IF(N180="zákl. přenesená",J180,0)</f>
        <v>0</v>
      </c>
      <c r="BH180" s="223">
        <f>IF(N180="sníž. přenesená",J180,0)</f>
        <v>0</v>
      </c>
      <c r="BI180" s="223">
        <f>IF(N180="nulová",J180,0)</f>
        <v>0</v>
      </c>
      <c r="BJ180" s="16" t="s">
        <v>86</v>
      </c>
      <c r="BK180" s="223">
        <f>ROUND(I180*H180,2)</f>
        <v>370008</v>
      </c>
      <c r="BL180" s="16" t="s">
        <v>204</v>
      </c>
      <c r="BM180" s="222" t="s">
        <v>534</v>
      </c>
    </row>
    <row r="181" s="2" customFormat="1" ht="6.96" customHeight="1">
      <c r="A181" s="31"/>
      <c r="B181" s="58"/>
      <c r="C181" s="59"/>
      <c r="D181" s="59"/>
      <c r="E181" s="59"/>
      <c r="F181" s="59"/>
      <c r="G181" s="59"/>
      <c r="H181" s="59"/>
      <c r="I181" s="59"/>
      <c r="J181" s="59"/>
      <c r="K181" s="59"/>
      <c r="L181" s="37"/>
      <c r="M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</row>
  </sheetData>
  <sheetProtection sheet="1" autoFilter="0" formatColumns="0" formatRows="0" objects="1" scenarios="1" spinCount="100000" saltValue="UL8dv8cfHk5vnLzYgm+CLHmaJDuXiZ25piWCOzETKiihiYF6Frq8P11uy1Wmz52I3ZLfykKPFL13uO5yOYlKsw==" hashValue="YMyZ+hPHRSWwwBc4ZLuh1EWqJRe6ABB1YdoClftIndxsLflsXBfMYA2QGoIoE0LwwQNQ25SvL0dq2AUoi9tATw==" algorithmName="SHA-512" password="CC35"/>
  <autoFilter ref="C131:K180"/>
  <mergeCells count="11">
    <mergeCell ref="E7:H7"/>
    <mergeCell ref="E9:H9"/>
    <mergeCell ref="E11:H11"/>
    <mergeCell ref="E29:H29"/>
    <mergeCell ref="E85:H85"/>
    <mergeCell ref="E87:H87"/>
    <mergeCell ref="E89:H89"/>
    <mergeCell ref="E120:H120"/>
    <mergeCell ref="E122:H122"/>
    <mergeCell ref="E124:H124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21"/>
    </row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111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19"/>
      <c r="AT3" s="16" t="s">
        <v>88</v>
      </c>
    </row>
    <row r="4" hidden="1" s="1" customFormat="1" ht="24.96" customHeight="1">
      <c r="B4" s="19"/>
      <c r="D4" s="140" t="s">
        <v>163</v>
      </c>
      <c r="L4" s="19"/>
      <c r="M4" s="141" t="s">
        <v>10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42" t="s">
        <v>14</v>
      </c>
      <c r="L6" s="19"/>
    </row>
    <row r="7" hidden="1" s="1" customFormat="1" ht="16.5" customHeight="1">
      <c r="B7" s="19"/>
      <c r="E7" s="143" t="str">
        <f>'Rekapitulace stavby'!K6</f>
        <v>Nový objekt tělocvičny, základní školy Roztoky - Žalov</v>
      </c>
      <c r="F7" s="142"/>
      <c r="G7" s="142"/>
      <c r="H7" s="142"/>
      <c r="L7" s="19"/>
    </row>
    <row r="8" hidden="1" s="1" customFormat="1" ht="12" customHeight="1">
      <c r="B8" s="19"/>
      <c r="D8" s="142" t="s">
        <v>164</v>
      </c>
      <c r="L8" s="19"/>
    </row>
    <row r="9" hidden="1" s="2" customFormat="1" ht="16.5" customHeight="1">
      <c r="A9" s="31"/>
      <c r="B9" s="37"/>
      <c r="C9" s="31"/>
      <c r="D9" s="31"/>
      <c r="E9" s="143" t="s">
        <v>208</v>
      </c>
      <c r="F9" s="31"/>
      <c r="G9" s="31"/>
      <c r="H9" s="31"/>
      <c r="I9" s="31"/>
      <c r="J9" s="31"/>
      <c r="K9" s="31"/>
      <c r="L9" s="55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hidden="1" s="2" customFormat="1" ht="12" customHeight="1">
      <c r="A10" s="31"/>
      <c r="B10" s="37"/>
      <c r="C10" s="31"/>
      <c r="D10" s="142" t="s">
        <v>209</v>
      </c>
      <c r="E10" s="31"/>
      <c r="F10" s="31"/>
      <c r="G10" s="31"/>
      <c r="H10" s="31"/>
      <c r="I10" s="31"/>
      <c r="J10" s="31"/>
      <c r="K10" s="31"/>
      <c r="L10" s="55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hidden="1" s="2" customFormat="1" ht="16.5" customHeight="1">
      <c r="A11" s="31"/>
      <c r="B11" s="37"/>
      <c r="C11" s="31"/>
      <c r="D11" s="31"/>
      <c r="E11" s="144" t="s">
        <v>535</v>
      </c>
      <c r="F11" s="31"/>
      <c r="G11" s="31"/>
      <c r="H11" s="31"/>
      <c r="I11" s="31"/>
      <c r="J11" s="31"/>
      <c r="K11" s="31"/>
      <c r="L11" s="55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hidden="1" s="2" customFormat="1">
      <c r="A12" s="31"/>
      <c r="B12" s="37"/>
      <c r="C12" s="31"/>
      <c r="D12" s="31"/>
      <c r="E12" s="31"/>
      <c r="F12" s="31"/>
      <c r="G12" s="31"/>
      <c r="H12" s="31"/>
      <c r="I12" s="31"/>
      <c r="J12" s="31"/>
      <c r="K12" s="31"/>
      <c r="L12" s="55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hidden="1" s="2" customFormat="1" ht="12" customHeight="1">
      <c r="A13" s="31"/>
      <c r="B13" s="37"/>
      <c r="C13" s="31"/>
      <c r="D13" s="142" t="s">
        <v>16</v>
      </c>
      <c r="E13" s="31"/>
      <c r="F13" s="133" t="s">
        <v>1</v>
      </c>
      <c r="G13" s="31"/>
      <c r="H13" s="31"/>
      <c r="I13" s="142" t="s">
        <v>17</v>
      </c>
      <c r="J13" s="133" t="s">
        <v>1</v>
      </c>
      <c r="K13" s="31"/>
      <c r="L13" s="55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hidden="1" s="2" customFormat="1" ht="12" customHeight="1">
      <c r="A14" s="31"/>
      <c r="B14" s="37"/>
      <c r="C14" s="31"/>
      <c r="D14" s="142" t="s">
        <v>18</v>
      </c>
      <c r="E14" s="31"/>
      <c r="F14" s="133" t="s">
        <v>19</v>
      </c>
      <c r="G14" s="31"/>
      <c r="H14" s="31"/>
      <c r="I14" s="142" t="s">
        <v>20</v>
      </c>
      <c r="J14" s="145" t="str">
        <f>'Rekapitulace stavby'!AN8</f>
        <v>26. 3. 2021</v>
      </c>
      <c r="K14" s="31"/>
      <c r="L14" s="55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hidden="1" s="2" customFormat="1" ht="10.8" customHeight="1">
      <c r="A15" s="31"/>
      <c r="B15" s="37"/>
      <c r="C15" s="31"/>
      <c r="D15" s="31"/>
      <c r="E15" s="31"/>
      <c r="F15" s="31"/>
      <c r="G15" s="31"/>
      <c r="H15" s="31"/>
      <c r="I15" s="31"/>
      <c r="J15" s="31"/>
      <c r="K15" s="31"/>
      <c r="L15" s="55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hidden="1" s="2" customFormat="1" ht="12" customHeight="1">
      <c r="A16" s="31"/>
      <c r="B16" s="37"/>
      <c r="C16" s="31"/>
      <c r="D16" s="142" t="s">
        <v>22</v>
      </c>
      <c r="E16" s="31"/>
      <c r="F16" s="31"/>
      <c r="G16" s="31"/>
      <c r="H16" s="31"/>
      <c r="I16" s="142" t="s">
        <v>23</v>
      </c>
      <c r="J16" s="133" t="s">
        <v>24</v>
      </c>
      <c r="K16" s="31"/>
      <c r="L16" s="55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hidden="1" s="2" customFormat="1" ht="18" customHeight="1">
      <c r="A17" s="31"/>
      <c r="B17" s="37"/>
      <c r="C17" s="31"/>
      <c r="D17" s="31"/>
      <c r="E17" s="133" t="s">
        <v>25</v>
      </c>
      <c r="F17" s="31"/>
      <c r="G17" s="31"/>
      <c r="H17" s="31"/>
      <c r="I17" s="142" t="s">
        <v>26</v>
      </c>
      <c r="J17" s="133" t="s">
        <v>1</v>
      </c>
      <c r="K17" s="31"/>
      <c r="L17" s="55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hidden="1" s="2" customFormat="1" ht="6.96" customHeight="1">
      <c r="A18" s="31"/>
      <c r="B18" s="37"/>
      <c r="C18" s="31"/>
      <c r="D18" s="31"/>
      <c r="E18" s="31"/>
      <c r="F18" s="31"/>
      <c r="G18" s="31"/>
      <c r="H18" s="31"/>
      <c r="I18" s="31"/>
      <c r="J18" s="31"/>
      <c r="K18" s="31"/>
      <c r="L18" s="55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hidden="1" s="2" customFormat="1" ht="12" customHeight="1">
      <c r="A19" s="31"/>
      <c r="B19" s="37"/>
      <c r="C19" s="31"/>
      <c r="D19" s="142" t="s">
        <v>27</v>
      </c>
      <c r="E19" s="31"/>
      <c r="F19" s="31"/>
      <c r="G19" s="31"/>
      <c r="H19" s="31"/>
      <c r="I19" s="142" t="s">
        <v>23</v>
      </c>
      <c r="J19" s="133" t="s">
        <v>1</v>
      </c>
      <c r="K19" s="31"/>
      <c r="L19" s="55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hidden="1" s="2" customFormat="1" ht="18" customHeight="1">
      <c r="A20" s="31"/>
      <c r="B20" s="37"/>
      <c r="C20" s="31"/>
      <c r="D20" s="31"/>
      <c r="E20" s="133" t="s">
        <v>28</v>
      </c>
      <c r="F20" s="31"/>
      <c r="G20" s="31"/>
      <c r="H20" s="31"/>
      <c r="I20" s="142" t="s">
        <v>26</v>
      </c>
      <c r="J20" s="133" t="s">
        <v>1</v>
      </c>
      <c r="K20" s="31"/>
      <c r="L20" s="55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hidden="1" s="2" customFormat="1" ht="6.96" customHeight="1">
      <c r="A21" s="31"/>
      <c r="B21" s="37"/>
      <c r="C21" s="31"/>
      <c r="D21" s="31"/>
      <c r="E21" s="31"/>
      <c r="F21" s="31"/>
      <c r="G21" s="31"/>
      <c r="H21" s="31"/>
      <c r="I21" s="31"/>
      <c r="J21" s="31"/>
      <c r="K21" s="31"/>
      <c r="L21" s="55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hidden="1" s="2" customFormat="1" ht="12" customHeight="1">
      <c r="A22" s="31"/>
      <c r="B22" s="37"/>
      <c r="C22" s="31"/>
      <c r="D22" s="142" t="s">
        <v>29</v>
      </c>
      <c r="E22" s="31"/>
      <c r="F22" s="31"/>
      <c r="G22" s="31"/>
      <c r="H22" s="31"/>
      <c r="I22" s="142" t="s">
        <v>23</v>
      </c>
      <c r="J22" s="133" t="s">
        <v>30</v>
      </c>
      <c r="K22" s="31"/>
      <c r="L22" s="55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hidden="1" s="2" customFormat="1" ht="18" customHeight="1">
      <c r="A23" s="31"/>
      <c r="B23" s="37"/>
      <c r="C23" s="31"/>
      <c r="D23" s="31"/>
      <c r="E23" s="133" t="s">
        <v>31</v>
      </c>
      <c r="F23" s="31"/>
      <c r="G23" s="31"/>
      <c r="H23" s="31"/>
      <c r="I23" s="142" t="s">
        <v>26</v>
      </c>
      <c r="J23" s="133" t="s">
        <v>1</v>
      </c>
      <c r="K23" s="31"/>
      <c r="L23" s="55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hidden="1" s="2" customFormat="1" ht="6.96" customHeight="1">
      <c r="A24" s="31"/>
      <c r="B24" s="37"/>
      <c r="C24" s="31"/>
      <c r="D24" s="31"/>
      <c r="E24" s="31"/>
      <c r="F24" s="31"/>
      <c r="G24" s="31"/>
      <c r="H24" s="31"/>
      <c r="I24" s="31"/>
      <c r="J24" s="31"/>
      <c r="K24" s="31"/>
      <c r="L24" s="55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hidden="1" s="2" customFormat="1" ht="12" customHeight="1">
      <c r="A25" s="31"/>
      <c r="B25" s="37"/>
      <c r="C25" s="31"/>
      <c r="D25" s="142" t="s">
        <v>33</v>
      </c>
      <c r="E25" s="31"/>
      <c r="F25" s="31"/>
      <c r="G25" s="31"/>
      <c r="H25" s="31"/>
      <c r="I25" s="142" t="s">
        <v>23</v>
      </c>
      <c r="J25" s="133" t="s">
        <v>34</v>
      </c>
      <c r="K25" s="31"/>
      <c r="L25" s="55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hidden="1" s="2" customFormat="1" ht="18" customHeight="1">
      <c r="A26" s="31"/>
      <c r="B26" s="37"/>
      <c r="C26" s="31"/>
      <c r="D26" s="31"/>
      <c r="E26" s="133" t="s">
        <v>35</v>
      </c>
      <c r="F26" s="31"/>
      <c r="G26" s="31"/>
      <c r="H26" s="31"/>
      <c r="I26" s="142" t="s">
        <v>26</v>
      </c>
      <c r="J26" s="133" t="s">
        <v>1</v>
      </c>
      <c r="K26" s="31"/>
      <c r="L26" s="55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hidden="1" s="2" customFormat="1" ht="6.96" customHeight="1">
      <c r="A27" s="31"/>
      <c r="B27" s="37"/>
      <c r="C27" s="31"/>
      <c r="D27" s="31"/>
      <c r="E27" s="31"/>
      <c r="F27" s="31"/>
      <c r="G27" s="31"/>
      <c r="H27" s="31"/>
      <c r="I27" s="31"/>
      <c r="J27" s="31"/>
      <c r="K27" s="31"/>
      <c r="L27" s="55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hidden="1" s="2" customFormat="1" ht="12" customHeight="1">
      <c r="A28" s="31"/>
      <c r="B28" s="37"/>
      <c r="C28" s="31"/>
      <c r="D28" s="142" t="s">
        <v>36</v>
      </c>
      <c r="E28" s="31"/>
      <c r="F28" s="31"/>
      <c r="G28" s="31"/>
      <c r="H28" s="31"/>
      <c r="I28" s="31"/>
      <c r="J28" s="31"/>
      <c r="K28" s="31"/>
      <c r="L28" s="55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hidden="1" s="8" customFormat="1" ht="16.5" customHeight="1">
      <c r="A29" s="146"/>
      <c r="B29" s="147"/>
      <c r="C29" s="146"/>
      <c r="D29" s="146"/>
      <c r="E29" s="148" t="s">
        <v>1</v>
      </c>
      <c r="F29" s="148"/>
      <c r="G29" s="148"/>
      <c r="H29" s="148"/>
      <c r="I29" s="146"/>
      <c r="J29" s="146"/>
      <c r="K29" s="146"/>
      <c r="L29" s="149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</row>
    <row r="30" hidden="1" s="2" customFormat="1" ht="6.96" customHeight="1">
      <c r="A30" s="31"/>
      <c r="B30" s="37"/>
      <c r="C30" s="31"/>
      <c r="D30" s="31"/>
      <c r="E30" s="31"/>
      <c r="F30" s="31"/>
      <c r="G30" s="31"/>
      <c r="H30" s="31"/>
      <c r="I30" s="31"/>
      <c r="J30" s="31"/>
      <c r="K30" s="31"/>
      <c r="L30" s="55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hidden="1" s="2" customFormat="1" ht="6.96" customHeight="1">
      <c r="A31" s="31"/>
      <c r="B31" s="37"/>
      <c r="C31" s="31"/>
      <c r="D31" s="150"/>
      <c r="E31" s="150"/>
      <c r="F31" s="150"/>
      <c r="G31" s="150"/>
      <c r="H31" s="150"/>
      <c r="I31" s="150"/>
      <c r="J31" s="150"/>
      <c r="K31" s="150"/>
      <c r="L31" s="55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hidden="1" s="2" customFormat="1" ht="25.44" customHeight="1">
      <c r="A32" s="31"/>
      <c r="B32" s="37"/>
      <c r="C32" s="31"/>
      <c r="D32" s="151" t="s">
        <v>38</v>
      </c>
      <c r="E32" s="31"/>
      <c r="F32" s="31"/>
      <c r="G32" s="31"/>
      <c r="H32" s="31"/>
      <c r="I32" s="31"/>
      <c r="J32" s="152">
        <f>ROUND(J132, 2)</f>
        <v>5182380.1600000001</v>
      </c>
      <c r="K32" s="31"/>
      <c r="L32" s="55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hidden="1" s="2" customFormat="1" ht="6.96" customHeight="1">
      <c r="A33" s="31"/>
      <c r="B33" s="37"/>
      <c r="C33" s="31"/>
      <c r="D33" s="150"/>
      <c r="E33" s="150"/>
      <c r="F33" s="150"/>
      <c r="G33" s="150"/>
      <c r="H33" s="150"/>
      <c r="I33" s="150"/>
      <c r="J33" s="150"/>
      <c r="K33" s="150"/>
      <c r="L33" s="55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hidden="1" s="2" customFormat="1" ht="14.4" customHeight="1">
      <c r="A34" s="31"/>
      <c r="B34" s="37"/>
      <c r="C34" s="31"/>
      <c r="D34" s="31"/>
      <c r="E34" s="31"/>
      <c r="F34" s="153" t="s">
        <v>40</v>
      </c>
      <c r="G34" s="31"/>
      <c r="H34" s="31"/>
      <c r="I34" s="153" t="s">
        <v>39</v>
      </c>
      <c r="J34" s="153" t="s">
        <v>41</v>
      </c>
      <c r="K34" s="31"/>
      <c r="L34" s="55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hidden="1" s="2" customFormat="1" ht="14.4" customHeight="1">
      <c r="A35" s="31"/>
      <c r="B35" s="37"/>
      <c r="C35" s="31"/>
      <c r="D35" s="154" t="s">
        <v>42</v>
      </c>
      <c r="E35" s="142" t="s">
        <v>43</v>
      </c>
      <c r="F35" s="155">
        <f>ROUND((SUM(BE132:BE213)),  2)</f>
        <v>5182380.1600000001</v>
      </c>
      <c r="G35" s="31"/>
      <c r="H35" s="31"/>
      <c r="I35" s="156">
        <v>0.20999999999999999</v>
      </c>
      <c r="J35" s="155">
        <f>ROUND(((SUM(BE132:BE213))*I35),  2)</f>
        <v>1088299.8300000001</v>
      </c>
      <c r="K35" s="31"/>
      <c r="L35" s="55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hidden="1" s="2" customFormat="1" ht="14.4" customHeight="1">
      <c r="A36" s="31"/>
      <c r="B36" s="37"/>
      <c r="C36" s="31"/>
      <c r="D36" s="31"/>
      <c r="E36" s="142" t="s">
        <v>44</v>
      </c>
      <c r="F36" s="155">
        <f>ROUND((SUM(BF132:BF213)),  2)</f>
        <v>0</v>
      </c>
      <c r="G36" s="31"/>
      <c r="H36" s="31"/>
      <c r="I36" s="156">
        <v>0.14999999999999999</v>
      </c>
      <c r="J36" s="155">
        <f>ROUND(((SUM(BF132:BF213))*I36),  2)</f>
        <v>0</v>
      </c>
      <c r="K36" s="31"/>
      <c r="L36" s="55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hidden="1" s="2" customFormat="1" ht="14.4" customHeight="1">
      <c r="A37" s="31"/>
      <c r="B37" s="37"/>
      <c r="C37" s="31"/>
      <c r="D37" s="31"/>
      <c r="E37" s="142" t="s">
        <v>45</v>
      </c>
      <c r="F37" s="155">
        <f>ROUND((SUM(BG132:BG213)),  2)</f>
        <v>0</v>
      </c>
      <c r="G37" s="31"/>
      <c r="H37" s="31"/>
      <c r="I37" s="156">
        <v>0.20999999999999999</v>
      </c>
      <c r="J37" s="155">
        <f>0</f>
        <v>0</v>
      </c>
      <c r="K37" s="31"/>
      <c r="L37" s="55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hidden="1" s="2" customFormat="1" ht="14.4" customHeight="1">
      <c r="A38" s="31"/>
      <c r="B38" s="37"/>
      <c r="C38" s="31"/>
      <c r="D38" s="31"/>
      <c r="E38" s="142" t="s">
        <v>46</v>
      </c>
      <c r="F38" s="155">
        <f>ROUND((SUM(BH132:BH213)),  2)</f>
        <v>0</v>
      </c>
      <c r="G38" s="31"/>
      <c r="H38" s="31"/>
      <c r="I38" s="156">
        <v>0.14999999999999999</v>
      </c>
      <c r="J38" s="155">
        <f>0</f>
        <v>0</v>
      </c>
      <c r="K38" s="31"/>
      <c r="L38" s="55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hidden="1" s="2" customFormat="1" ht="14.4" customHeight="1">
      <c r="A39" s="31"/>
      <c r="B39" s="37"/>
      <c r="C39" s="31"/>
      <c r="D39" s="31"/>
      <c r="E39" s="142" t="s">
        <v>47</v>
      </c>
      <c r="F39" s="155">
        <f>ROUND((SUM(BI132:BI213)),  2)</f>
        <v>0</v>
      </c>
      <c r="G39" s="31"/>
      <c r="H39" s="31"/>
      <c r="I39" s="156">
        <v>0</v>
      </c>
      <c r="J39" s="155">
        <f>0</f>
        <v>0</v>
      </c>
      <c r="K39" s="31"/>
      <c r="L39" s="55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hidden="1" s="2" customFormat="1" ht="6.96" customHeight="1">
      <c r="A40" s="31"/>
      <c r="B40" s="37"/>
      <c r="C40" s="31"/>
      <c r="D40" s="31"/>
      <c r="E40" s="31"/>
      <c r="F40" s="31"/>
      <c r="G40" s="31"/>
      <c r="H40" s="31"/>
      <c r="I40" s="31"/>
      <c r="J40" s="31"/>
      <c r="K40" s="31"/>
      <c r="L40" s="55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hidden="1" s="2" customFormat="1" ht="25.44" customHeight="1">
      <c r="A41" s="31"/>
      <c r="B41" s="37"/>
      <c r="C41" s="157"/>
      <c r="D41" s="158" t="s">
        <v>48</v>
      </c>
      <c r="E41" s="159"/>
      <c r="F41" s="159"/>
      <c r="G41" s="160" t="s">
        <v>49</v>
      </c>
      <c r="H41" s="161" t="s">
        <v>50</v>
      </c>
      <c r="I41" s="159"/>
      <c r="J41" s="162">
        <f>SUM(J32:J39)</f>
        <v>6270679.9900000002</v>
      </c>
      <c r="K41" s="163"/>
      <c r="L41" s="55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hidden="1" s="2" customFormat="1" ht="14.4" customHeight="1">
      <c r="A42" s="31"/>
      <c r="B42" s="37"/>
      <c r="C42" s="31"/>
      <c r="D42" s="31"/>
      <c r="E42" s="31"/>
      <c r="F42" s="31"/>
      <c r="G42" s="31"/>
      <c r="H42" s="31"/>
      <c r="I42" s="31"/>
      <c r="J42" s="31"/>
      <c r="K42" s="31"/>
      <c r="L42" s="55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55"/>
      <c r="D50" s="164" t="s">
        <v>51</v>
      </c>
      <c r="E50" s="165"/>
      <c r="F50" s="165"/>
      <c r="G50" s="164" t="s">
        <v>52</v>
      </c>
      <c r="H50" s="165"/>
      <c r="I50" s="165"/>
      <c r="J50" s="165"/>
      <c r="K50" s="165"/>
      <c r="L50" s="55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1"/>
      <c r="B61" s="37"/>
      <c r="C61" s="31"/>
      <c r="D61" s="166" t="s">
        <v>53</v>
      </c>
      <c r="E61" s="167"/>
      <c r="F61" s="168" t="s">
        <v>54</v>
      </c>
      <c r="G61" s="166" t="s">
        <v>53</v>
      </c>
      <c r="H61" s="167"/>
      <c r="I61" s="167"/>
      <c r="J61" s="169" t="s">
        <v>54</v>
      </c>
      <c r="K61" s="167"/>
      <c r="L61" s="55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1"/>
      <c r="B65" s="37"/>
      <c r="C65" s="31"/>
      <c r="D65" s="164" t="s">
        <v>55</v>
      </c>
      <c r="E65" s="170"/>
      <c r="F65" s="170"/>
      <c r="G65" s="164" t="s">
        <v>56</v>
      </c>
      <c r="H65" s="170"/>
      <c r="I65" s="170"/>
      <c r="J65" s="170"/>
      <c r="K65" s="170"/>
      <c r="L65" s="55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1"/>
      <c r="B76" s="37"/>
      <c r="C76" s="31"/>
      <c r="D76" s="166" t="s">
        <v>53</v>
      </c>
      <c r="E76" s="167"/>
      <c r="F76" s="168" t="s">
        <v>54</v>
      </c>
      <c r="G76" s="166" t="s">
        <v>53</v>
      </c>
      <c r="H76" s="167"/>
      <c r="I76" s="167"/>
      <c r="J76" s="169" t="s">
        <v>54</v>
      </c>
      <c r="K76" s="167"/>
      <c r="L76" s="55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hidden="1" s="2" customFormat="1" ht="14.4" customHeight="1">
      <c r="A77" s="31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55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78" hidden="1"/>
    <row r="79" hidden="1"/>
    <row r="80" hidden="1"/>
    <row r="81" s="2" customFormat="1" ht="6.96" customHeight="1">
      <c r="A81" s="31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55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="2" customFormat="1" ht="24.96" customHeight="1">
      <c r="A82" s="31"/>
      <c r="B82" s="32"/>
      <c r="C82" s="22" t="s">
        <v>166</v>
      </c>
      <c r="D82" s="33"/>
      <c r="E82" s="33"/>
      <c r="F82" s="33"/>
      <c r="G82" s="33"/>
      <c r="H82" s="33"/>
      <c r="I82" s="33"/>
      <c r="J82" s="33"/>
      <c r="K82" s="33"/>
      <c r="L82" s="55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="2" customFormat="1" ht="6.96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5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="2" customFormat="1" ht="12" customHeight="1">
      <c r="A84" s="31"/>
      <c r="B84" s="32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55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="2" customFormat="1" ht="16.5" customHeight="1">
      <c r="A85" s="31"/>
      <c r="B85" s="32"/>
      <c r="C85" s="33"/>
      <c r="D85" s="33"/>
      <c r="E85" s="175" t="str">
        <f>E7</f>
        <v>Nový objekt tělocvičny, základní školy Roztoky - Žalov</v>
      </c>
      <c r="F85" s="28"/>
      <c r="G85" s="28"/>
      <c r="H85" s="28"/>
      <c r="I85" s="33"/>
      <c r="J85" s="33"/>
      <c r="K85" s="33"/>
      <c r="L85" s="55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="1" customFormat="1" ht="12" customHeight="1">
      <c r="B86" s="20"/>
      <c r="C86" s="28" t="s">
        <v>164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1"/>
      <c r="B87" s="32"/>
      <c r="C87" s="33"/>
      <c r="D87" s="33"/>
      <c r="E87" s="175" t="s">
        <v>208</v>
      </c>
      <c r="F87" s="33"/>
      <c r="G87" s="33"/>
      <c r="H87" s="33"/>
      <c r="I87" s="33"/>
      <c r="J87" s="33"/>
      <c r="K87" s="33"/>
      <c r="L87" s="55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="2" customFormat="1" ht="12" customHeight="1">
      <c r="A88" s="31"/>
      <c r="B88" s="32"/>
      <c r="C88" s="28" t="s">
        <v>209</v>
      </c>
      <c r="D88" s="33"/>
      <c r="E88" s="33"/>
      <c r="F88" s="33"/>
      <c r="G88" s="33"/>
      <c r="H88" s="33"/>
      <c r="I88" s="33"/>
      <c r="J88" s="33"/>
      <c r="K88" s="33"/>
      <c r="L88" s="55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="2" customFormat="1" ht="16.5" customHeight="1">
      <c r="A89" s="31"/>
      <c r="B89" s="32"/>
      <c r="C89" s="33"/>
      <c r="D89" s="33"/>
      <c r="E89" s="68" t="str">
        <f>E11</f>
        <v>1-06 - Podlahy</v>
      </c>
      <c r="F89" s="33"/>
      <c r="G89" s="33"/>
      <c r="H89" s="33"/>
      <c r="I89" s="33"/>
      <c r="J89" s="33"/>
      <c r="K89" s="33"/>
      <c r="L89" s="55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="2" customFormat="1" ht="6.96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55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="2" customFormat="1" ht="12" customHeight="1">
      <c r="A91" s="31"/>
      <c r="B91" s="32"/>
      <c r="C91" s="28" t="s">
        <v>18</v>
      </c>
      <c r="D91" s="33"/>
      <c r="E91" s="33"/>
      <c r="F91" s="25" t="str">
        <f>F14</f>
        <v>parc.č. 2990/9, 2994/2, k.ú. Žalov</v>
      </c>
      <c r="G91" s="33"/>
      <c r="H91" s="33"/>
      <c r="I91" s="28" t="s">
        <v>20</v>
      </c>
      <c r="J91" s="71" t="str">
        <f>IF(J14="","",J14)</f>
        <v>26. 3. 2021</v>
      </c>
      <c r="K91" s="33"/>
      <c r="L91" s="55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="2" customFormat="1" ht="6.96" customHeight="1">
      <c r="A92" s="31"/>
      <c r="B92" s="32"/>
      <c r="C92" s="33"/>
      <c r="D92" s="33"/>
      <c r="E92" s="33"/>
      <c r="F92" s="33"/>
      <c r="G92" s="33"/>
      <c r="H92" s="33"/>
      <c r="I92" s="33"/>
      <c r="J92" s="33"/>
      <c r="K92" s="33"/>
      <c r="L92" s="55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="2" customFormat="1" ht="40.05" customHeight="1">
      <c r="A93" s="31"/>
      <c r="B93" s="32"/>
      <c r="C93" s="28" t="s">
        <v>22</v>
      </c>
      <c r="D93" s="33"/>
      <c r="E93" s="33"/>
      <c r="F93" s="25" t="str">
        <f>E17</f>
        <v>Město Roztoky, nám. 5 května 2, Roztoky</v>
      </c>
      <c r="G93" s="33"/>
      <c r="H93" s="33"/>
      <c r="I93" s="28" t="s">
        <v>29</v>
      </c>
      <c r="J93" s="29" t="str">
        <f>E23</f>
        <v>B.B.D. s.r.o., Rokycanova 30, 130 00, Praha 3</v>
      </c>
      <c r="K93" s="33"/>
      <c r="L93" s="55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="2" customFormat="1" ht="40.05" customHeight="1">
      <c r="A94" s="31"/>
      <c r="B94" s="32"/>
      <c r="C94" s="28" t="s">
        <v>27</v>
      </c>
      <c r="D94" s="33"/>
      <c r="E94" s="33"/>
      <c r="F94" s="25" t="str">
        <f>IF(E20="","",E20)</f>
        <v>bude vybrán</v>
      </c>
      <c r="G94" s="33"/>
      <c r="H94" s="33"/>
      <c r="I94" s="28" t="s">
        <v>33</v>
      </c>
      <c r="J94" s="29" t="str">
        <f>E26</f>
        <v>NASTA GROUP s.r.o., Za Sokolovnou 92, Zdiby</v>
      </c>
      <c r="K94" s="33"/>
      <c r="L94" s="55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="2" customFormat="1" ht="10.32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55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="2" customFormat="1" ht="29.28" customHeight="1">
      <c r="A96" s="31"/>
      <c r="B96" s="32"/>
      <c r="C96" s="176" t="s">
        <v>167</v>
      </c>
      <c r="D96" s="177"/>
      <c r="E96" s="177"/>
      <c r="F96" s="177"/>
      <c r="G96" s="177"/>
      <c r="H96" s="177"/>
      <c r="I96" s="177"/>
      <c r="J96" s="178" t="s">
        <v>168</v>
      </c>
      <c r="K96" s="177"/>
      <c r="L96" s="55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="2" customFormat="1" ht="10.32" customHeight="1">
      <c r="A97" s="31"/>
      <c r="B97" s="32"/>
      <c r="C97" s="33"/>
      <c r="D97" s="33"/>
      <c r="E97" s="33"/>
      <c r="F97" s="33"/>
      <c r="G97" s="33"/>
      <c r="H97" s="33"/>
      <c r="I97" s="33"/>
      <c r="J97" s="33"/>
      <c r="K97" s="33"/>
      <c r="L97" s="55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="2" customFormat="1" ht="22.8" customHeight="1">
      <c r="A98" s="31"/>
      <c r="B98" s="32"/>
      <c r="C98" s="179" t="s">
        <v>169</v>
      </c>
      <c r="D98" s="33"/>
      <c r="E98" s="33"/>
      <c r="F98" s="33"/>
      <c r="G98" s="33"/>
      <c r="H98" s="33"/>
      <c r="I98" s="33"/>
      <c r="J98" s="102">
        <f>J132</f>
        <v>5182380.1599999992</v>
      </c>
      <c r="K98" s="33"/>
      <c r="L98" s="55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U98" s="16" t="s">
        <v>170</v>
      </c>
    </row>
    <row r="99" s="9" customFormat="1" ht="24.96" customHeight="1">
      <c r="A99" s="9"/>
      <c r="B99" s="180"/>
      <c r="C99" s="181"/>
      <c r="D99" s="182" t="s">
        <v>536</v>
      </c>
      <c r="E99" s="183"/>
      <c r="F99" s="183"/>
      <c r="G99" s="183"/>
      <c r="H99" s="183"/>
      <c r="I99" s="183"/>
      <c r="J99" s="184">
        <f>J133</f>
        <v>5182380.1599999992</v>
      </c>
      <c r="K99" s="181"/>
      <c r="L99" s="18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3" customFormat="1" ht="19.92" customHeight="1">
      <c r="A100" s="13"/>
      <c r="B100" s="246"/>
      <c r="C100" s="125"/>
      <c r="D100" s="247" t="s">
        <v>537</v>
      </c>
      <c r="E100" s="248"/>
      <c r="F100" s="248"/>
      <c r="G100" s="248"/>
      <c r="H100" s="248"/>
      <c r="I100" s="248"/>
      <c r="J100" s="249">
        <f>J134</f>
        <v>165838.5</v>
      </c>
      <c r="K100" s="125"/>
      <c r="L100" s="250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</row>
    <row r="101" s="13" customFormat="1" ht="19.92" customHeight="1">
      <c r="A101" s="13"/>
      <c r="B101" s="246"/>
      <c r="C101" s="125"/>
      <c r="D101" s="247" t="s">
        <v>538</v>
      </c>
      <c r="E101" s="248"/>
      <c r="F101" s="248"/>
      <c r="G101" s="248"/>
      <c r="H101" s="248"/>
      <c r="I101" s="248"/>
      <c r="J101" s="249">
        <f>J141</f>
        <v>153638.89999999999</v>
      </c>
      <c r="K101" s="125"/>
      <c r="L101" s="250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</row>
    <row r="102" s="13" customFormat="1" ht="19.92" customHeight="1">
      <c r="A102" s="13"/>
      <c r="B102" s="246"/>
      <c r="C102" s="125"/>
      <c r="D102" s="247" t="s">
        <v>539</v>
      </c>
      <c r="E102" s="248"/>
      <c r="F102" s="248"/>
      <c r="G102" s="248"/>
      <c r="H102" s="248"/>
      <c r="I102" s="248"/>
      <c r="J102" s="249">
        <f>J151</f>
        <v>442434.09999999998</v>
      </c>
      <c r="K102" s="125"/>
      <c r="L102" s="250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</row>
    <row r="103" s="13" customFormat="1" ht="19.92" customHeight="1">
      <c r="A103" s="13"/>
      <c r="B103" s="246"/>
      <c r="C103" s="125"/>
      <c r="D103" s="247" t="s">
        <v>540</v>
      </c>
      <c r="E103" s="248"/>
      <c r="F103" s="248"/>
      <c r="G103" s="248"/>
      <c r="H103" s="248"/>
      <c r="I103" s="248"/>
      <c r="J103" s="249">
        <f>J158</f>
        <v>205214.81</v>
      </c>
      <c r="K103" s="125"/>
      <c r="L103" s="250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</row>
    <row r="104" s="13" customFormat="1" ht="19.92" customHeight="1">
      <c r="A104" s="13"/>
      <c r="B104" s="246"/>
      <c r="C104" s="125"/>
      <c r="D104" s="247" t="s">
        <v>541</v>
      </c>
      <c r="E104" s="248"/>
      <c r="F104" s="248"/>
      <c r="G104" s="248"/>
      <c r="H104" s="248"/>
      <c r="I104" s="248"/>
      <c r="J104" s="249">
        <f>J165</f>
        <v>3318898.7000000002</v>
      </c>
      <c r="K104" s="125"/>
      <c r="L104" s="250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</row>
    <row r="105" s="13" customFormat="1" ht="19.92" customHeight="1">
      <c r="A105" s="13"/>
      <c r="B105" s="246"/>
      <c r="C105" s="125"/>
      <c r="D105" s="247" t="s">
        <v>542</v>
      </c>
      <c r="E105" s="248"/>
      <c r="F105" s="248"/>
      <c r="G105" s="248"/>
      <c r="H105" s="248"/>
      <c r="I105" s="248"/>
      <c r="J105" s="249">
        <f>J172</f>
        <v>84555.550000000003</v>
      </c>
      <c r="K105" s="125"/>
      <c r="L105" s="250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</row>
    <row r="106" s="13" customFormat="1" ht="19.92" customHeight="1">
      <c r="A106" s="13"/>
      <c r="B106" s="246"/>
      <c r="C106" s="125"/>
      <c r="D106" s="247" t="s">
        <v>543</v>
      </c>
      <c r="E106" s="248"/>
      <c r="F106" s="248"/>
      <c r="G106" s="248"/>
      <c r="H106" s="248"/>
      <c r="I106" s="248"/>
      <c r="J106" s="249">
        <f>J179</f>
        <v>306199.5</v>
      </c>
      <c r="K106" s="125"/>
      <c r="L106" s="250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</row>
    <row r="107" s="13" customFormat="1" ht="19.92" customHeight="1">
      <c r="A107" s="13"/>
      <c r="B107" s="246"/>
      <c r="C107" s="125"/>
      <c r="D107" s="247" t="s">
        <v>544</v>
      </c>
      <c r="E107" s="248"/>
      <c r="F107" s="248"/>
      <c r="G107" s="248"/>
      <c r="H107" s="248"/>
      <c r="I107" s="248"/>
      <c r="J107" s="249">
        <f>J186</f>
        <v>38432.099999999999</v>
      </c>
      <c r="K107" s="125"/>
      <c r="L107" s="250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</row>
    <row r="108" s="13" customFormat="1" ht="19.92" customHeight="1">
      <c r="A108" s="13"/>
      <c r="B108" s="246"/>
      <c r="C108" s="125"/>
      <c r="D108" s="247" t="s">
        <v>545</v>
      </c>
      <c r="E108" s="248"/>
      <c r="F108" s="248"/>
      <c r="G108" s="248"/>
      <c r="H108" s="248"/>
      <c r="I108" s="248"/>
      <c r="J108" s="249">
        <f>J196</f>
        <v>9463.5</v>
      </c>
      <c r="K108" s="125"/>
      <c r="L108" s="250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</row>
    <row r="109" s="13" customFormat="1" ht="19.92" customHeight="1">
      <c r="A109" s="13"/>
      <c r="B109" s="246"/>
      <c r="C109" s="125"/>
      <c r="D109" s="247" t="s">
        <v>546</v>
      </c>
      <c r="E109" s="248"/>
      <c r="F109" s="248"/>
      <c r="G109" s="248"/>
      <c r="H109" s="248"/>
      <c r="I109" s="248"/>
      <c r="J109" s="249">
        <f>J205</f>
        <v>453457</v>
      </c>
      <c r="K109" s="125"/>
      <c r="L109" s="250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</row>
    <row r="110" s="13" customFormat="1" ht="19.92" customHeight="1">
      <c r="A110" s="13"/>
      <c r="B110" s="246"/>
      <c r="C110" s="125"/>
      <c r="D110" s="247" t="s">
        <v>547</v>
      </c>
      <c r="E110" s="248"/>
      <c r="F110" s="248"/>
      <c r="G110" s="248"/>
      <c r="H110" s="248"/>
      <c r="I110" s="248"/>
      <c r="J110" s="249">
        <f>J211</f>
        <v>4247.5</v>
      </c>
      <c r="K110" s="125"/>
      <c r="L110" s="250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</row>
    <row r="111" s="2" customFormat="1" ht="21.84" customHeight="1">
      <c r="A111" s="31"/>
      <c r="B111" s="32"/>
      <c r="C111" s="33"/>
      <c r="D111" s="33"/>
      <c r="E111" s="33"/>
      <c r="F111" s="33"/>
      <c r="G111" s="33"/>
      <c r="H111" s="33"/>
      <c r="I111" s="33"/>
      <c r="J111" s="33"/>
      <c r="K111" s="33"/>
      <c r="L111" s="55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="2" customFormat="1" ht="6.96" customHeight="1">
      <c r="A112" s="31"/>
      <c r="B112" s="58"/>
      <c r="C112" s="59"/>
      <c r="D112" s="59"/>
      <c r="E112" s="59"/>
      <c r="F112" s="59"/>
      <c r="G112" s="59"/>
      <c r="H112" s="59"/>
      <c r="I112" s="59"/>
      <c r="J112" s="59"/>
      <c r="K112" s="59"/>
      <c r="L112" s="55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6" s="2" customFormat="1" ht="6.96" customHeight="1">
      <c r="A116" s="31"/>
      <c r="B116" s="60"/>
      <c r="C116" s="61"/>
      <c r="D116" s="61"/>
      <c r="E116" s="61"/>
      <c r="F116" s="61"/>
      <c r="G116" s="61"/>
      <c r="H116" s="61"/>
      <c r="I116" s="61"/>
      <c r="J116" s="61"/>
      <c r="K116" s="61"/>
      <c r="L116" s="55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="2" customFormat="1" ht="24.96" customHeight="1">
      <c r="A117" s="31"/>
      <c r="B117" s="32"/>
      <c r="C117" s="22" t="s">
        <v>172</v>
      </c>
      <c r="D117" s="33"/>
      <c r="E117" s="33"/>
      <c r="F117" s="33"/>
      <c r="G117" s="33"/>
      <c r="H117" s="33"/>
      <c r="I117" s="33"/>
      <c r="J117" s="33"/>
      <c r="K117" s="33"/>
      <c r="L117" s="55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="2" customFormat="1" ht="6.96" customHeight="1">
      <c r="A118" s="31"/>
      <c r="B118" s="32"/>
      <c r="C118" s="33"/>
      <c r="D118" s="33"/>
      <c r="E118" s="33"/>
      <c r="F118" s="33"/>
      <c r="G118" s="33"/>
      <c r="H118" s="33"/>
      <c r="I118" s="33"/>
      <c r="J118" s="33"/>
      <c r="K118" s="33"/>
      <c r="L118" s="55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="2" customFormat="1" ht="12" customHeight="1">
      <c r="A119" s="31"/>
      <c r="B119" s="32"/>
      <c r="C119" s="28" t="s">
        <v>14</v>
      </c>
      <c r="D119" s="33"/>
      <c r="E119" s="33"/>
      <c r="F119" s="33"/>
      <c r="G119" s="33"/>
      <c r="H119" s="33"/>
      <c r="I119" s="33"/>
      <c r="J119" s="33"/>
      <c r="K119" s="33"/>
      <c r="L119" s="55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="2" customFormat="1" ht="16.5" customHeight="1">
      <c r="A120" s="31"/>
      <c r="B120" s="32"/>
      <c r="C120" s="33"/>
      <c r="D120" s="33"/>
      <c r="E120" s="175" t="str">
        <f>E7</f>
        <v>Nový objekt tělocvičny, základní školy Roztoky - Žalov</v>
      </c>
      <c r="F120" s="28"/>
      <c r="G120" s="28"/>
      <c r="H120" s="28"/>
      <c r="I120" s="33"/>
      <c r="J120" s="33"/>
      <c r="K120" s="33"/>
      <c r="L120" s="55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="1" customFormat="1" ht="12" customHeight="1">
      <c r="B121" s="20"/>
      <c r="C121" s="28" t="s">
        <v>164</v>
      </c>
      <c r="D121" s="21"/>
      <c r="E121" s="21"/>
      <c r="F121" s="21"/>
      <c r="G121" s="21"/>
      <c r="H121" s="21"/>
      <c r="I121" s="21"/>
      <c r="J121" s="21"/>
      <c r="K121" s="21"/>
      <c r="L121" s="19"/>
    </row>
    <row r="122" s="2" customFormat="1" ht="16.5" customHeight="1">
      <c r="A122" s="31"/>
      <c r="B122" s="32"/>
      <c r="C122" s="33"/>
      <c r="D122" s="33"/>
      <c r="E122" s="175" t="s">
        <v>208</v>
      </c>
      <c r="F122" s="33"/>
      <c r="G122" s="33"/>
      <c r="H122" s="33"/>
      <c r="I122" s="33"/>
      <c r="J122" s="33"/>
      <c r="K122" s="33"/>
      <c r="L122" s="55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="2" customFormat="1" ht="12" customHeight="1">
      <c r="A123" s="31"/>
      <c r="B123" s="32"/>
      <c r="C123" s="28" t="s">
        <v>209</v>
      </c>
      <c r="D123" s="33"/>
      <c r="E123" s="33"/>
      <c r="F123" s="33"/>
      <c r="G123" s="33"/>
      <c r="H123" s="33"/>
      <c r="I123" s="33"/>
      <c r="J123" s="33"/>
      <c r="K123" s="33"/>
      <c r="L123" s="55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="2" customFormat="1" ht="16.5" customHeight="1">
      <c r="A124" s="31"/>
      <c r="B124" s="32"/>
      <c r="C124" s="33"/>
      <c r="D124" s="33"/>
      <c r="E124" s="68" t="str">
        <f>E11</f>
        <v>1-06 - Podlahy</v>
      </c>
      <c r="F124" s="33"/>
      <c r="G124" s="33"/>
      <c r="H124" s="33"/>
      <c r="I124" s="33"/>
      <c r="J124" s="33"/>
      <c r="K124" s="33"/>
      <c r="L124" s="55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="2" customFormat="1" ht="6.96" customHeight="1">
      <c r="A125" s="31"/>
      <c r="B125" s="32"/>
      <c r="C125" s="33"/>
      <c r="D125" s="33"/>
      <c r="E125" s="33"/>
      <c r="F125" s="33"/>
      <c r="G125" s="33"/>
      <c r="H125" s="33"/>
      <c r="I125" s="33"/>
      <c r="J125" s="33"/>
      <c r="K125" s="33"/>
      <c r="L125" s="55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="2" customFormat="1" ht="12" customHeight="1">
      <c r="A126" s="31"/>
      <c r="B126" s="32"/>
      <c r="C126" s="28" t="s">
        <v>18</v>
      </c>
      <c r="D126" s="33"/>
      <c r="E126" s="33"/>
      <c r="F126" s="25" t="str">
        <f>F14</f>
        <v>parc.č. 2990/9, 2994/2, k.ú. Žalov</v>
      </c>
      <c r="G126" s="33"/>
      <c r="H126" s="33"/>
      <c r="I126" s="28" t="s">
        <v>20</v>
      </c>
      <c r="J126" s="71" t="str">
        <f>IF(J14="","",J14)</f>
        <v>26. 3. 2021</v>
      </c>
      <c r="K126" s="33"/>
      <c r="L126" s="55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="2" customFormat="1" ht="6.96" customHeight="1">
      <c r="A127" s="31"/>
      <c r="B127" s="32"/>
      <c r="C127" s="33"/>
      <c r="D127" s="33"/>
      <c r="E127" s="33"/>
      <c r="F127" s="33"/>
      <c r="G127" s="33"/>
      <c r="H127" s="33"/>
      <c r="I127" s="33"/>
      <c r="J127" s="33"/>
      <c r="K127" s="33"/>
      <c r="L127" s="55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="2" customFormat="1" ht="40.05" customHeight="1">
      <c r="A128" s="31"/>
      <c r="B128" s="32"/>
      <c r="C128" s="28" t="s">
        <v>22</v>
      </c>
      <c r="D128" s="33"/>
      <c r="E128" s="33"/>
      <c r="F128" s="25" t="str">
        <f>E17</f>
        <v>Město Roztoky, nám. 5 května 2, Roztoky</v>
      </c>
      <c r="G128" s="33"/>
      <c r="H128" s="33"/>
      <c r="I128" s="28" t="s">
        <v>29</v>
      </c>
      <c r="J128" s="29" t="str">
        <f>E23</f>
        <v>B.B.D. s.r.o., Rokycanova 30, 130 00, Praha 3</v>
      </c>
      <c r="K128" s="33"/>
      <c r="L128" s="55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="2" customFormat="1" ht="40.05" customHeight="1">
      <c r="A129" s="31"/>
      <c r="B129" s="32"/>
      <c r="C129" s="28" t="s">
        <v>27</v>
      </c>
      <c r="D129" s="33"/>
      <c r="E129" s="33"/>
      <c r="F129" s="25" t="str">
        <f>IF(E20="","",E20)</f>
        <v>bude vybrán</v>
      </c>
      <c r="G129" s="33"/>
      <c r="H129" s="33"/>
      <c r="I129" s="28" t="s">
        <v>33</v>
      </c>
      <c r="J129" s="29" t="str">
        <f>E26</f>
        <v>NASTA GROUP s.r.o., Za Sokolovnou 92, Zdiby</v>
      </c>
      <c r="K129" s="33"/>
      <c r="L129" s="55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="2" customFormat="1" ht="10.32" customHeight="1">
      <c r="A130" s="31"/>
      <c r="B130" s="32"/>
      <c r="C130" s="33"/>
      <c r="D130" s="33"/>
      <c r="E130" s="33"/>
      <c r="F130" s="33"/>
      <c r="G130" s="33"/>
      <c r="H130" s="33"/>
      <c r="I130" s="33"/>
      <c r="J130" s="33"/>
      <c r="K130" s="33"/>
      <c r="L130" s="55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="10" customFormat="1" ht="29.28" customHeight="1">
      <c r="A131" s="186"/>
      <c r="B131" s="187"/>
      <c r="C131" s="188" t="s">
        <v>173</v>
      </c>
      <c r="D131" s="189" t="s">
        <v>63</v>
      </c>
      <c r="E131" s="189" t="s">
        <v>59</v>
      </c>
      <c r="F131" s="189" t="s">
        <v>60</v>
      </c>
      <c r="G131" s="189" t="s">
        <v>174</v>
      </c>
      <c r="H131" s="189" t="s">
        <v>175</v>
      </c>
      <c r="I131" s="189" t="s">
        <v>176</v>
      </c>
      <c r="J131" s="190" t="s">
        <v>168</v>
      </c>
      <c r="K131" s="191" t="s">
        <v>177</v>
      </c>
      <c r="L131" s="192"/>
      <c r="M131" s="92" t="s">
        <v>1</v>
      </c>
      <c r="N131" s="93" t="s">
        <v>42</v>
      </c>
      <c r="O131" s="93" t="s">
        <v>178</v>
      </c>
      <c r="P131" s="93" t="s">
        <v>179</v>
      </c>
      <c r="Q131" s="93" t="s">
        <v>180</v>
      </c>
      <c r="R131" s="93" t="s">
        <v>181</v>
      </c>
      <c r="S131" s="93" t="s">
        <v>182</v>
      </c>
      <c r="T131" s="94" t="s">
        <v>183</v>
      </c>
      <c r="U131" s="186"/>
      <c r="V131" s="186"/>
      <c r="W131" s="186"/>
      <c r="X131" s="186"/>
      <c r="Y131" s="186"/>
      <c r="Z131" s="186"/>
      <c r="AA131" s="186"/>
      <c r="AB131" s="186"/>
      <c r="AC131" s="186"/>
      <c r="AD131" s="186"/>
      <c r="AE131" s="186"/>
    </row>
    <row r="132" s="2" customFormat="1" ht="22.8" customHeight="1">
      <c r="A132" s="31"/>
      <c r="B132" s="32"/>
      <c r="C132" s="99" t="s">
        <v>184</v>
      </c>
      <c r="D132" s="33"/>
      <c r="E132" s="33"/>
      <c r="F132" s="33"/>
      <c r="G132" s="33"/>
      <c r="H132" s="33"/>
      <c r="I132" s="33"/>
      <c r="J132" s="193">
        <f>BK132</f>
        <v>5182380.1599999992</v>
      </c>
      <c r="K132" s="33"/>
      <c r="L132" s="37"/>
      <c r="M132" s="95"/>
      <c r="N132" s="194"/>
      <c r="O132" s="96"/>
      <c r="P132" s="195">
        <f>P133</f>
        <v>0</v>
      </c>
      <c r="Q132" s="96"/>
      <c r="R132" s="195">
        <f>R133</f>
        <v>0</v>
      </c>
      <c r="S132" s="96"/>
      <c r="T132" s="196">
        <f>T133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T132" s="16" t="s">
        <v>77</v>
      </c>
      <c r="AU132" s="16" t="s">
        <v>170</v>
      </c>
      <c r="BK132" s="197">
        <f>BK133</f>
        <v>5182380.1599999992</v>
      </c>
    </row>
    <row r="133" s="11" customFormat="1" ht="25.92" customHeight="1">
      <c r="A133" s="11"/>
      <c r="B133" s="198"/>
      <c r="C133" s="199"/>
      <c r="D133" s="200" t="s">
        <v>77</v>
      </c>
      <c r="E133" s="201" t="s">
        <v>194</v>
      </c>
      <c r="F133" s="201" t="s">
        <v>548</v>
      </c>
      <c r="G133" s="199"/>
      <c r="H133" s="199"/>
      <c r="I133" s="199"/>
      <c r="J133" s="202">
        <f>BK133</f>
        <v>5182380.1599999992</v>
      </c>
      <c r="K133" s="199"/>
      <c r="L133" s="203"/>
      <c r="M133" s="204"/>
      <c r="N133" s="205"/>
      <c r="O133" s="205"/>
      <c r="P133" s="206">
        <f>P134+P141+P151+P158+P165+P172+P179+P186+P196+P205+P211</f>
        <v>0</v>
      </c>
      <c r="Q133" s="205"/>
      <c r="R133" s="206">
        <f>R134+R141+R151+R158+R165+R172+R179+R186+R196+R205+R211</f>
        <v>0</v>
      </c>
      <c r="S133" s="205"/>
      <c r="T133" s="207">
        <f>T134+T141+T151+T158+T165+T172+T179+T186+T196+T205+T211</f>
        <v>0</v>
      </c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R133" s="208" t="s">
        <v>86</v>
      </c>
      <c r="AT133" s="209" t="s">
        <v>77</v>
      </c>
      <c r="AU133" s="209" t="s">
        <v>78</v>
      </c>
      <c r="AY133" s="208" t="s">
        <v>187</v>
      </c>
      <c r="BK133" s="210">
        <f>BK134+BK141+BK151+BK158+BK165+BK172+BK179+BK186+BK196+BK205+BK211</f>
        <v>5182380.1599999992</v>
      </c>
    </row>
    <row r="134" s="11" customFormat="1" ht="22.8" customHeight="1">
      <c r="A134" s="11"/>
      <c r="B134" s="198"/>
      <c r="C134" s="199"/>
      <c r="D134" s="200" t="s">
        <v>77</v>
      </c>
      <c r="E134" s="251" t="s">
        <v>549</v>
      </c>
      <c r="F134" s="251" t="s">
        <v>550</v>
      </c>
      <c r="G134" s="199"/>
      <c r="H134" s="199"/>
      <c r="I134" s="199"/>
      <c r="J134" s="252">
        <f>BK134</f>
        <v>165838.5</v>
      </c>
      <c r="K134" s="199"/>
      <c r="L134" s="203"/>
      <c r="M134" s="204"/>
      <c r="N134" s="205"/>
      <c r="O134" s="205"/>
      <c r="P134" s="206">
        <f>SUM(P135:P140)</f>
        <v>0</v>
      </c>
      <c r="Q134" s="205"/>
      <c r="R134" s="206">
        <f>SUM(R135:R140)</f>
        <v>0</v>
      </c>
      <c r="S134" s="205"/>
      <c r="T134" s="207">
        <f>SUM(T135:T140)</f>
        <v>0</v>
      </c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R134" s="208" t="s">
        <v>86</v>
      </c>
      <c r="AT134" s="209" t="s">
        <v>77</v>
      </c>
      <c r="AU134" s="209" t="s">
        <v>86</v>
      </c>
      <c r="AY134" s="208" t="s">
        <v>187</v>
      </c>
      <c r="BK134" s="210">
        <f>SUM(BK135:BK140)</f>
        <v>165838.5</v>
      </c>
    </row>
    <row r="135" s="2" customFormat="1" ht="21.75" customHeight="1">
      <c r="A135" s="31"/>
      <c r="B135" s="32"/>
      <c r="C135" s="211" t="s">
        <v>86</v>
      </c>
      <c r="D135" s="211" t="s">
        <v>188</v>
      </c>
      <c r="E135" s="212" t="s">
        <v>551</v>
      </c>
      <c r="F135" s="213" t="s">
        <v>552</v>
      </c>
      <c r="G135" s="214" t="s">
        <v>216</v>
      </c>
      <c r="H135" s="215">
        <v>61.649999999999999</v>
      </c>
      <c r="I135" s="216">
        <v>1120</v>
      </c>
      <c r="J135" s="216">
        <f>ROUND(I135*H135,2)</f>
        <v>69048</v>
      </c>
      <c r="K135" s="217"/>
      <c r="L135" s="37"/>
      <c r="M135" s="218" t="s">
        <v>1</v>
      </c>
      <c r="N135" s="219" t="s">
        <v>43</v>
      </c>
      <c r="O135" s="220">
        <v>0</v>
      </c>
      <c r="P135" s="220">
        <f>O135*H135</f>
        <v>0</v>
      </c>
      <c r="Q135" s="220">
        <v>0</v>
      </c>
      <c r="R135" s="220">
        <f>Q135*H135</f>
        <v>0</v>
      </c>
      <c r="S135" s="220">
        <v>0</v>
      </c>
      <c r="T135" s="221">
        <f>S135*H135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222" t="s">
        <v>204</v>
      </c>
      <c r="AT135" s="222" t="s">
        <v>188</v>
      </c>
      <c r="AU135" s="222" t="s">
        <v>88</v>
      </c>
      <c r="AY135" s="16" t="s">
        <v>187</v>
      </c>
      <c r="BE135" s="223">
        <f>IF(N135="základní",J135,0)</f>
        <v>69048</v>
      </c>
      <c r="BF135" s="223">
        <f>IF(N135="snížená",J135,0)</f>
        <v>0</v>
      </c>
      <c r="BG135" s="223">
        <f>IF(N135="zákl. přenesená",J135,0)</f>
        <v>0</v>
      </c>
      <c r="BH135" s="223">
        <f>IF(N135="sníž. přenesená",J135,0)</f>
        <v>0</v>
      </c>
      <c r="BI135" s="223">
        <f>IF(N135="nulová",J135,0)</f>
        <v>0</v>
      </c>
      <c r="BJ135" s="16" t="s">
        <v>86</v>
      </c>
      <c r="BK135" s="223">
        <f>ROUND(I135*H135,2)</f>
        <v>69048</v>
      </c>
      <c r="BL135" s="16" t="s">
        <v>204</v>
      </c>
      <c r="BM135" s="222" t="s">
        <v>553</v>
      </c>
    </row>
    <row r="136" s="2" customFormat="1">
      <c r="A136" s="31"/>
      <c r="B136" s="32"/>
      <c r="C136" s="33"/>
      <c r="D136" s="224" t="s">
        <v>194</v>
      </c>
      <c r="E136" s="33"/>
      <c r="F136" s="225" t="s">
        <v>554</v>
      </c>
      <c r="G136" s="33"/>
      <c r="H136" s="33"/>
      <c r="I136" s="33"/>
      <c r="J136" s="33"/>
      <c r="K136" s="33"/>
      <c r="L136" s="37"/>
      <c r="M136" s="226"/>
      <c r="N136" s="227"/>
      <c r="O136" s="83"/>
      <c r="P136" s="83"/>
      <c r="Q136" s="83"/>
      <c r="R136" s="83"/>
      <c r="S136" s="83"/>
      <c r="T136" s="84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T136" s="16" t="s">
        <v>194</v>
      </c>
      <c r="AU136" s="16" t="s">
        <v>88</v>
      </c>
    </row>
    <row r="137" s="2" customFormat="1" ht="16.5" customHeight="1">
      <c r="A137" s="31"/>
      <c r="B137" s="32"/>
      <c r="C137" s="211" t="s">
        <v>88</v>
      </c>
      <c r="D137" s="211" t="s">
        <v>188</v>
      </c>
      <c r="E137" s="212" t="s">
        <v>555</v>
      </c>
      <c r="F137" s="213" t="s">
        <v>556</v>
      </c>
      <c r="G137" s="214" t="s">
        <v>216</v>
      </c>
      <c r="H137" s="215">
        <v>61.649999999999999</v>
      </c>
      <c r="I137" s="216">
        <v>320</v>
      </c>
      <c r="J137" s="216">
        <f>ROUND(I137*H137,2)</f>
        <v>19728</v>
      </c>
      <c r="K137" s="217"/>
      <c r="L137" s="37"/>
      <c r="M137" s="218" t="s">
        <v>1</v>
      </c>
      <c r="N137" s="219" t="s">
        <v>43</v>
      </c>
      <c r="O137" s="220">
        <v>0</v>
      </c>
      <c r="P137" s="220">
        <f>O137*H137</f>
        <v>0</v>
      </c>
      <c r="Q137" s="220">
        <v>0</v>
      </c>
      <c r="R137" s="220">
        <f>Q137*H137</f>
        <v>0</v>
      </c>
      <c r="S137" s="220">
        <v>0</v>
      </c>
      <c r="T137" s="221">
        <f>S137*H137</f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222" t="s">
        <v>204</v>
      </c>
      <c r="AT137" s="222" t="s">
        <v>188</v>
      </c>
      <c r="AU137" s="222" t="s">
        <v>88</v>
      </c>
      <c r="AY137" s="16" t="s">
        <v>187</v>
      </c>
      <c r="BE137" s="223">
        <f>IF(N137="základní",J137,0)</f>
        <v>19728</v>
      </c>
      <c r="BF137" s="223">
        <f>IF(N137="snížená",J137,0)</f>
        <v>0</v>
      </c>
      <c r="BG137" s="223">
        <f>IF(N137="zákl. přenesená",J137,0)</f>
        <v>0</v>
      </c>
      <c r="BH137" s="223">
        <f>IF(N137="sníž. přenesená",J137,0)</f>
        <v>0</v>
      </c>
      <c r="BI137" s="223">
        <f>IF(N137="nulová",J137,0)</f>
        <v>0</v>
      </c>
      <c r="BJ137" s="16" t="s">
        <v>86</v>
      </c>
      <c r="BK137" s="223">
        <f>ROUND(I137*H137,2)</f>
        <v>19728</v>
      </c>
      <c r="BL137" s="16" t="s">
        <v>204</v>
      </c>
      <c r="BM137" s="222" t="s">
        <v>557</v>
      </c>
    </row>
    <row r="138" s="2" customFormat="1" ht="16.5" customHeight="1">
      <c r="A138" s="31"/>
      <c r="B138" s="32"/>
      <c r="C138" s="211" t="s">
        <v>199</v>
      </c>
      <c r="D138" s="211" t="s">
        <v>188</v>
      </c>
      <c r="E138" s="212" t="s">
        <v>558</v>
      </c>
      <c r="F138" s="213" t="s">
        <v>559</v>
      </c>
      <c r="G138" s="214" t="s">
        <v>216</v>
      </c>
      <c r="H138" s="215">
        <v>61.649999999999999</v>
      </c>
      <c r="I138" s="216">
        <v>700</v>
      </c>
      <c r="J138" s="216">
        <f>ROUND(I138*H138,2)</f>
        <v>43155</v>
      </c>
      <c r="K138" s="217"/>
      <c r="L138" s="37"/>
      <c r="M138" s="218" t="s">
        <v>1</v>
      </c>
      <c r="N138" s="219" t="s">
        <v>43</v>
      </c>
      <c r="O138" s="220">
        <v>0</v>
      </c>
      <c r="P138" s="220">
        <f>O138*H138</f>
        <v>0</v>
      </c>
      <c r="Q138" s="220">
        <v>0</v>
      </c>
      <c r="R138" s="220">
        <f>Q138*H138</f>
        <v>0</v>
      </c>
      <c r="S138" s="220">
        <v>0</v>
      </c>
      <c r="T138" s="221">
        <f>S138*H138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222" t="s">
        <v>204</v>
      </c>
      <c r="AT138" s="222" t="s">
        <v>188</v>
      </c>
      <c r="AU138" s="222" t="s">
        <v>88</v>
      </c>
      <c r="AY138" s="16" t="s">
        <v>187</v>
      </c>
      <c r="BE138" s="223">
        <f>IF(N138="základní",J138,0)</f>
        <v>43155</v>
      </c>
      <c r="BF138" s="223">
        <f>IF(N138="snížená",J138,0)</f>
        <v>0</v>
      </c>
      <c r="BG138" s="223">
        <f>IF(N138="zákl. přenesená",J138,0)</f>
        <v>0</v>
      </c>
      <c r="BH138" s="223">
        <f>IF(N138="sníž. přenesená",J138,0)</f>
        <v>0</v>
      </c>
      <c r="BI138" s="223">
        <f>IF(N138="nulová",J138,0)</f>
        <v>0</v>
      </c>
      <c r="BJ138" s="16" t="s">
        <v>86</v>
      </c>
      <c r="BK138" s="223">
        <f>ROUND(I138*H138,2)</f>
        <v>43155</v>
      </c>
      <c r="BL138" s="16" t="s">
        <v>204</v>
      </c>
      <c r="BM138" s="222" t="s">
        <v>560</v>
      </c>
    </row>
    <row r="139" s="2" customFormat="1" ht="16.5" customHeight="1">
      <c r="A139" s="31"/>
      <c r="B139" s="32"/>
      <c r="C139" s="263" t="s">
        <v>204</v>
      </c>
      <c r="D139" s="263" t="s">
        <v>461</v>
      </c>
      <c r="E139" s="264" t="s">
        <v>561</v>
      </c>
      <c r="F139" s="265" t="s">
        <v>562</v>
      </c>
      <c r="G139" s="266" t="s">
        <v>216</v>
      </c>
      <c r="H139" s="267">
        <v>67.814999999999998</v>
      </c>
      <c r="I139" s="268">
        <v>500</v>
      </c>
      <c r="J139" s="268">
        <f>ROUND(I139*H139,2)</f>
        <v>33907.5</v>
      </c>
      <c r="K139" s="269"/>
      <c r="L139" s="270"/>
      <c r="M139" s="271" t="s">
        <v>1</v>
      </c>
      <c r="N139" s="272" t="s">
        <v>43</v>
      </c>
      <c r="O139" s="220">
        <v>0</v>
      </c>
      <c r="P139" s="220">
        <f>O139*H139</f>
        <v>0</v>
      </c>
      <c r="Q139" s="220">
        <v>0</v>
      </c>
      <c r="R139" s="220">
        <f>Q139*H139</f>
        <v>0</v>
      </c>
      <c r="S139" s="220">
        <v>0</v>
      </c>
      <c r="T139" s="221">
        <f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222" t="s">
        <v>332</v>
      </c>
      <c r="AT139" s="222" t="s">
        <v>461</v>
      </c>
      <c r="AU139" s="222" t="s">
        <v>88</v>
      </c>
      <c r="AY139" s="16" t="s">
        <v>187</v>
      </c>
      <c r="BE139" s="223">
        <f>IF(N139="základní",J139,0)</f>
        <v>33907.5</v>
      </c>
      <c r="BF139" s="223">
        <f>IF(N139="snížená",J139,0)</f>
        <v>0</v>
      </c>
      <c r="BG139" s="223">
        <f>IF(N139="zákl. přenesená",J139,0)</f>
        <v>0</v>
      </c>
      <c r="BH139" s="223">
        <f>IF(N139="sníž. přenesená",J139,0)</f>
        <v>0</v>
      </c>
      <c r="BI139" s="223">
        <f>IF(N139="nulová",J139,0)</f>
        <v>0</v>
      </c>
      <c r="BJ139" s="16" t="s">
        <v>86</v>
      </c>
      <c r="BK139" s="223">
        <f>ROUND(I139*H139,2)</f>
        <v>33907.5</v>
      </c>
      <c r="BL139" s="16" t="s">
        <v>204</v>
      </c>
      <c r="BM139" s="222" t="s">
        <v>563</v>
      </c>
    </row>
    <row r="140" s="12" customFormat="1">
      <c r="A140" s="12"/>
      <c r="B140" s="232"/>
      <c r="C140" s="233"/>
      <c r="D140" s="224" t="s">
        <v>226</v>
      </c>
      <c r="E140" s="233"/>
      <c r="F140" s="234" t="s">
        <v>564</v>
      </c>
      <c r="G140" s="233"/>
      <c r="H140" s="235">
        <v>67.814999999999998</v>
      </c>
      <c r="I140" s="233"/>
      <c r="J140" s="233"/>
      <c r="K140" s="233"/>
      <c r="L140" s="236"/>
      <c r="M140" s="237"/>
      <c r="N140" s="238"/>
      <c r="O140" s="238"/>
      <c r="P140" s="238"/>
      <c r="Q140" s="238"/>
      <c r="R140" s="238"/>
      <c r="S140" s="238"/>
      <c r="T140" s="239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T140" s="240" t="s">
        <v>226</v>
      </c>
      <c r="AU140" s="240" t="s">
        <v>88</v>
      </c>
      <c r="AV140" s="12" t="s">
        <v>88</v>
      </c>
      <c r="AW140" s="12" t="s">
        <v>4</v>
      </c>
      <c r="AX140" s="12" t="s">
        <v>86</v>
      </c>
      <c r="AY140" s="240" t="s">
        <v>187</v>
      </c>
    </row>
    <row r="141" s="11" customFormat="1" ht="22.8" customHeight="1">
      <c r="A141" s="11"/>
      <c r="B141" s="198"/>
      <c r="C141" s="199"/>
      <c r="D141" s="200" t="s">
        <v>77</v>
      </c>
      <c r="E141" s="251" t="s">
        <v>565</v>
      </c>
      <c r="F141" s="251" t="s">
        <v>566</v>
      </c>
      <c r="G141" s="199"/>
      <c r="H141" s="199"/>
      <c r="I141" s="199"/>
      <c r="J141" s="252">
        <f>BK141</f>
        <v>153638.89999999999</v>
      </c>
      <c r="K141" s="199"/>
      <c r="L141" s="203"/>
      <c r="M141" s="204"/>
      <c r="N141" s="205"/>
      <c r="O141" s="205"/>
      <c r="P141" s="206">
        <f>SUM(P142:P150)</f>
        <v>0</v>
      </c>
      <c r="Q141" s="205"/>
      <c r="R141" s="206">
        <f>SUM(R142:R150)</f>
        <v>0</v>
      </c>
      <c r="S141" s="205"/>
      <c r="T141" s="207">
        <f>SUM(T142:T150)</f>
        <v>0</v>
      </c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R141" s="208" t="s">
        <v>86</v>
      </c>
      <c r="AT141" s="209" t="s">
        <v>77</v>
      </c>
      <c r="AU141" s="209" t="s">
        <v>86</v>
      </c>
      <c r="AY141" s="208" t="s">
        <v>187</v>
      </c>
      <c r="BK141" s="210">
        <f>SUM(BK142:BK150)</f>
        <v>153638.89999999999</v>
      </c>
    </row>
    <row r="142" s="2" customFormat="1" ht="21.75" customHeight="1">
      <c r="A142" s="31"/>
      <c r="B142" s="32"/>
      <c r="C142" s="211" t="s">
        <v>186</v>
      </c>
      <c r="D142" s="211" t="s">
        <v>188</v>
      </c>
      <c r="E142" s="212" t="s">
        <v>551</v>
      </c>
      <c r="F142" s="213" t="s">
        <v>552</v>
      </c>
      <c r="G142" s="214" t="s">
        <v>216</v>
      </c>
      <c r="H142" s="215">
        <v>61.119999999999997</v>
      </c>
      <c r="I142" s="216">
        <v>1120</v>
      </c>
      <c r="J142" s="216">
        <f>ROUND(I142*H142,2)</f>
        <v>68454.399999999994</v>
      </c>
      <c r="K142" s="217"/>
      <c r="L142" s="37"/>
      <c r="M142" s="218" t="s">
        <v>1</v>
      </c>
      <c r="N142" s="219" t="s">
        <v>43</v>
      </c>
      <c r="O142" s="220">
        <v>0</v>
      </c>
      <c r="P142" s="220">
        <f>O142*H142</f>
        <v>0</v>
      </c>
      <c r="Q142" s="220">
        <v>0</v>
      </c>
      <c r="R142" s="220">
        <f>Q142*H142</f>
        <v>0</v>
      </c>
      <c r="S142" s="220">
        <v>0</v>
      </c>
      <c r="T142" s="221">
        <f>S142*H142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222" t="s">
        <v>204</v>
      </c>
      <c r="AT142" s="222" t="s">
        <v>188</v>
      </c>
      <c r="AU142" s="222" t="s">
        <v>88</v>
      </c>
      <c r="AY142" s="16" t="s">
        <v>187</v>
      </c>
      <c r="BE142" s="223">
        <f>IF(N142="základní",J142,0)</f>
        <v>68454.399999999994</v>
      </c>
      <c r="BF142" s="223">
        <f>IF(N142="snížená",J142,0)</f>
        <v>0</v>
      </c>
      <c r="BG142" s="223">
        <f>IF(N142="zákl. přenesená",J142,0)</f>
        <v>0</v>
      </c>
      <c r="BH142" s="223">
        <f>IF(N142="sníž. přenesená",J142,0)</f>
        <v>0</v>
      </c>
      <c r="BI142" s="223">
        <f>IF(N142="nulová",J142,0)</f>
        <v>0</v>
      </c>
      <c r="BJ142" s="16" t="s">
        <v>86</v>
      </c>
      <c r="BK142" s="223">
        <f>ROUND(I142*H142,2)</f>
        <v>68454.399999999994</v>
      </c>
      <c r="BL142" s="16" t="s">
        <v>204</v>
      </c>
      <c r="BM142" s="222" t="s">
        <v>567</v>
      </c>
    </row>
    <row r="143" s="2" customFormat="1">
      <c r="A143" s="31"/>
      <c r="B143" s="32"/>
      <c r="C143" s="33"/>
      <c r="D143" s="224" t="s">
        <v>194</v>
      </c>
      <c r="E143" s="33"/>
      <c r="F143" s="225" t="s">
        <v>568</v>
      </c>
      <c r="G143" s="33"/>
      <c r="H143" s="33"/>
      <c r="I143" s="33"/>
      <c r="J143" s="33"/>
      <c r="K143" s="33"/>
      <c r="L143" s="37"/>
      <c r="M143" s="226"/>
      <c r="N143" s="227"/>
      <c r="O143" s="83"/>
      <c r="P143" s="83"/>
      <c r="Q143" s="83"/>
      <c r="R143" s="83"/>
      <c r="S143" s="83"/>
      <c r="T143" s="84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T143" s="16" t="s">
        <v>194</v>
      </c>
      <c r="AU143" s="16" t="s">
        <v>88</v>
      </c>
    </row>
    <row r="144" s="2" customFormat="1" ht="16.5" customHeight="1">
      <c r="A144" s="31"/>
      <c r="B144" s="32"/>
      <c r="C144" s="211" t="s">
        <v>234</v>
      </c>
      <c r="D144" s="211" t="s">
        <v>188</v>
      </c>
      <c r="E144" s="212" t="s">
        <v>558</v>
      </c>
      <c r="F144" s="213" t="s">
        <v>559</v>
      </c>
      <c r="G144" s="214" t="s">
        <v>216</v>
      </c>
      <c r="H144" s="215">
        <v>61.119999999999997</v>
      </c>
      <c r="I144" s="216">
        <v>700</v>
      </c>
      <c r="J144" s="216">
        <f>ROUND(I144*H144,2)</f>
        <v>42784</v>
      </c>
      <c r="K144" s="217"/>
      <c r="L144" s="37"/>
      <c r="M144" s="218" t="s">
        <v>1</v>
      </c>
      <c r="N144" s="219" t="s">
        <v>43</v>
      </c>
      <c r="O144" s="220">
        <v>0</v>
      </c>
      <c r="P144" s="220">
        <f>O144*H144</f>
        <v>0</v>
      </c>
      <c r="Q144" s="220">
        <v>0</v>
      </c>
      <c r="R144" s="220">
        <f>Q144*H144</f>
        <v>0</v>
      </c>
      <c r="S144" s="220">
        <v>0</v>
      </c>
      <c r="T144" s="221">
        <f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222" t="s">
        <v>204</v>
      </c>
      <c r="AT144" s="222" t="s">
        <v>188</v>
      </c>
      <c r="AU144" s="222" t="s">
        <v>88</v>
      </c>
      <c r="AY144" s="16" t="s">
        <v>187</v>
      </c>
      <c r="BE144" s="223">
        <f>IF(N144="základní",J144,0)</f>
        <v>42784</v>
      </c>
      <c r="BF144" s="223">
        <f>IF(N144="snížená",J144,0)</f>
        <v>0</v>
      </c>
      <c r="BG144" s="223">
        <f>IF(N144="zákl. přenesená",J144,0)</f>
        <v>0</v>
      </c>
      <c r="BH144" s="223">
        <f>IF(N144="sníž. přenesená",J144,0)</f>
        <v>0</v>
      </c>
      <c r="BI144" s="223">
        <f>IF(N144="nulová",J144,0)</f>
        <v>0</v>
      </c>
      <c r="BJ144" s="16" t="s">
        <v>86</v>
      </c>
      <c r="BK144" s="223">
        <f>ROUND(I144*H144,2)</f>
        <v>42784</v>
      </c>
      <c r="BL144" s="16" t="s">
        <v>204</v>
      </c>
      <c r="BM144" s="222" t="s">
        <v>569</v>
      </c>
    </row>
    <row r="145" s="2" customFormat="1" ht="16.5" customHeight="1">
      <c r="A145" s="31"/>
      <c r="B145" s="32"/>
      <c r="C145" s="263" t="s">
        <v>262</v>
      </c>
      <c r="D145" s="263" t="s">
        <v>461</v>
      </c>
      <c r="E145" s="264" t="s">
        <v>570</v>
      </c>
      <c r="F145" s="265" t="s">
        <v>571</v>
      </c>
      <c r="G145" s="266" t="s">
        <v>216</v>
      </c>
      <c r="H145" s="267">
        <v>67.231999999999999</v>
      </c>
      <c r="I145" s="268">
        <v>500</v>
      </c>
      <c r="J145" s="268">
        <f>ROUND(I145*H145,2)</f>
        <v>33616</v>
      </c>
      <c r="K145" s="269"/>
      <c r="L145" s="270"/>
      <c r="M145" s="271" t="s">
        <v>1</v>
      </c>
      <c r="N145" s="272" t="s">
        <v>43</v>
      </c>
      <c r="O145" s="220">
        <v>0</v>
      </c>
      <c r="P145" s="220">
        <f>O145*H145</f>
        <v>0</v>
      </c>
      <c r="Q145" s="220">
        <v>0</v>
      </c>
      <c r="R145" s="220">
        <f>Q145*H145</f>
        <v>0</v>
      </c>
      <c r="S145" s="220">
        <v>0</v>
      </c>
      <c r="T145" s="221">
        <f>S145*H145</f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222" t="s">
        <v>332</v>
      </c>
      <c r="AT145" s="222" t="s">
        <v>461</v>
      </c>
      <c r="AU145" s="222" t="s">
        <v>88</v>
      </c>
      <c r="AY145" s="16" t="s">
        <v>187</v>
      </c>
      <c r="BE145" s="223">
        <f>IF(N145="základní",J145,0)</f>
        <v>33616</v>
      </c>
      <c r="BF145" s="223">
        <f>IF(N145="snížená",J145,0)</f>
        <v>0</v>
      </c>
      <c r="BG145" s="223">
        <f>IF(N145="zákl. přenesená",J145,0)</f>
        <v>0</v>
      </c>
      <c r="BH145" s="223">
        <f>IF(N145="sníž. přenesená",J145,0)</f>
        <v>0</v>
      </c>
      <c r="BI145" s="223">
        <f>IF(N145="nulová",J145,0)</f>
        <v>0</v>
      </c>
      <c r="BJ145" s="16" t="s">
        <v>86</v>
      </c>
      <c r="BK145" s="223">
        <f>ROUND(I145*H145,2)</f>
        <v>33616</v>
      </c>
      <c r="BL145" s="16" t="s">
        <v>204</v>
      </c>
      <c r="BM145" s="222" t="s">
        <v>572</v>
      </c>
    </row>
    <row r="146" s="12" customFormat="1">
      <c r="A146" s="12"/>
      <c r="B146" s="232"/>
      <c r="C146" s="233"/>
      <c r="D146" s="224" t="s">
        <v>226</v>
      </c>
      <c r="E146" s="233"/>
      <c r="F146" s="234" t="s">
        <v>573</v>
      </c>
      <c r="G146" s="233"/>
      <c r="H146" s="235">
        <v>67.231999999999999</v>
      </c>
      <c r="I146" s="233"/>
      <c r="J146" s="233"/>
      <c r="K146" s="233"/>
      <c r="L146" s="236"/>
      <c r="M146" s="237"/>
      <c r="N146" s="238"/>
      <c r="O146" s="238"/>
      <c r="P146" s="238"/>
      <c r="Q146" s="238"/>
      <c r="R146" s="238"/>
      <c r="S146" s="238"/>
      <c r="T146" s="239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T146" s="240" t="s">
        <v>226</v>
      </c>
      <c r="AU146" s="240" t="s">
        <v>88</v>
      </c>
      <c r="AV146" s="12" t="s">
        <v>88</v>
      </c>
      <c r="AW146" s="12" t="s">
        <v>4</v>
      </c>
      <c r="AX146" s="12" t="s">
        <v>86</v>
      </c>
      <c r="AY146" s="240" t="s">
        <v>187</v>
      </c>
    </row>
    <row r="147" s="2" customFormat="1" ht="16.5" customHeight="1">
      <c r="A147" s="31"/>
      <c r="B147" s="32"/>
      <c r="C147" s="211" t="s">
        <v>332</v>
      </c>
      <c r="D147" s="211" t="s">
        <v>188</v>
      </c>
      <c r="E147" s="212" t="s">
        <v>574</v>
      </c>
      <c r="F147" s="213" t="s">
        <v>575</v>
      </c>
      <c r="G147" s="214" t="s">
        <v>237</v>
      </c>
      <c r="H147" s="215">
        <v>66.049999999999997</v>
      </c>
      <c r="I147" s="216">
        <v>100</v>
      </c>
      <c r="J147" s="216">
        <f>ROUND(I147*H147,2)</f>
        <v>6605</v>
      </c>
      <c r="K147" s="217"/>
      <c r="L147" s="37"/>
      <c r="M147" s="218" t="s">
        <v>1</v>
      </c>
      <c r="N147" s="219" t="s">
        <v>43</v>
      </c>
      <c r="O147" s="220">
        <v>0</v>
      </c>
      <c r="P147" s="220">
        <f>O147*H147</f>
        <v>0</v>
      </c>
      <c r="Q147" s="220">
        <v>0</v>
      </c>
      <c r="R147" s="220">
        <f>Q147*H147</f>
        <v>0</v>
      </c>
      <c r="S147" s="220">
        <v>0</v>
      </c>
      <c r="T147" s="221">
        <f>S147*H147</f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222" t="s">
        <v>204</v>
      </c>
      <c r="AT147" s="222" t="s">
        <v>188</v>
      </c>
      <c r="AU147" s="222" t="s">
        <v>88</v>
      </c>
      <c r="AY147" s="16" t="s">
        <v>187</v>
      </c>
      <c r="BE147" s="223">
        <f>IF(N147="základní",J147,0)</f>
        <v>6605</v>
      </c>
      <c r="BF147" s="223">
        <f>IF(N147="snížená",J147,0)</f>
        <v>0</v>
      </c>
      <c r="BG147" s="223">
        <f>IF(N147="zákl. přenesená",J147,0)</f>
        <v>0</v>
      </c>
      <c r="BH147" s="223">
        <f>IF(N147="sníž. přenesená",J147,0)</f>
        <v>0</v>
      </c>
      <c r="BI147" s="223">
        <f>IF(N147="nulová",J147,0)</f>
        <v>0</v>
      </c>
      <c r="BJ147" s="16" t="s">
        <v>86</v>
      </c>
      <c r="BK147" s="223">
        <f>ROUND(I147*H147,2)</f>
        <v>6605</v>
      </c>
      <c r="BL147" s="16" t="s">
        <v>204</v>
      </c>
      <c r="BM147" s="222" t="s">
        <v>576</v>
      </c>
    </row>
    <row r="148" s="2" customFormat="1" ht="16.5" customHeight="1">
      <c r="A148" s="31"/>
      <c r="B148" s="32"/>
      <c r="C148" s="263" t="s">
        <v>336</v>
      </c>
      <c r="D148" s="263" t="s">
        <v>461</v>
      </c>
      <c r="E148" s="264" t="s">
        <v>570</v>
      </c>
      <c r="F148" s="265" t="s">
        <v>571</v>
      </c>
      <c r="G148" s="266" t="s">
        <v>216</v>
      </c>
      <c r="H148" s="267">
        <v>4.359</v>
      </c>
      <c r="I148" s="268">
        <v>500</v>
      </c>
      <c r="J148" s="268">
        <f>ROUND(I148*H148,2)</f>
        <v>2179.5</v>
      </c>
      <c r="K148" s="269"/>
      <c r="L148" s="270"/>
      <c r="M148" s="271" t="s">
        <v>1</v>
      </c>
      <c r="N148" s="272" t="s">
        <v>43</v>
      </c>
      <c r="O148" s="220">
        <v>0</v>
      </c>
      <c r="P148" s="220">
        <f>O148*H148</f>
        <v>0</v>
      </c>
      <c r="Q148" s="220">
        <v>0</v>
      </c>
      <c r="R148" s="220">
        <f>Q148*H148</f>
        <v>0</v>
      </c>
      <c r="S148" s="220">
        <v>0</v>
      </c>
      <c r="T148" s="221">
        <f>S148*H148</f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222" t="s">
        <v>332</v>
      </c>
      <c r="AT148" s="222" t="s">
        <v>461</v>
      </c>
      <c r="AU148" s="222" t="s">
        <v>88</v>
      </c>
      <c r="AY148" s="16" t="s">
        <v>187</v>
      </c>
      <c r="BE148" s="223">
        <f>IF(N148="základní",J148,0)</f>
        <v>2179.5</v>
      </c>
      <c r="BF148" s="223">
        <f>IF(N148="snížená",J148,0)</f>
        <v>0</v>
      </c>
      <c r="BG148" s="223">
        <f>IF(N148="zákl. přenesená",J148,0)</f>
        <v>0</v>
      </c>
      <c r="BH148" s="223">
        <f>IF(N148="sníž. přenesená",J148,0)</f>
        <v>0</v>
      </c>
      <c r="BI148" s="223">
        <f>IF(N148="nulová",J148,0)</f>
        <v>0</v>
      </c>
      <c r="BJ148" s="16" t="s">
        <v>86</v>
      </c>
      <c r="BK148" s="223">
        <f>ROUND(I148*H148,2)</f>
        <v>2179.5</v>
      </c>
      <c r="BL148" s="16" t="s">
        <v>204</v>
      </c>
      <c r="BM148" s="222" t="s">
        <v>577</v>
      </c>
    </row>
    <row r="149" s="12" customFormat="1">
      <c r="A149" s="12"/>
      <c r="B149" s="232"/>
      <c r="C149" s="233"/>
      <c r="D149" s="224" t="s">
        <v>226</v>
      </c>
      <c r="E149" s="241" t="s">
        <v>1</v>
      </c>
      <c r="F149" s="234" t="s">
        <v>578</v>
      </c>
      <c r="G149" s="233"/>
      <c r="H149" s="235">
        <v>3.9630000000000001</v>
      </c>
      <c r="I149" s="233"/>
      <c r="J149" s="233"/>
      <c r="K149" s="233"/>
      <c r="L149" s="236"/>
      <c r="M149" s="237"/>
      <c r="N149" s="238"/>
      <c r="O149" s="238"/>
      <c r="P149" s="238"/>
      <c r="Q149" s="238"/>
      <c r="R149" s="238"/>
      <c r="S149" s="238"/>
      <c r="T149" s="239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T149" s="240" t="s">
        <v>226</v>
      </c>
      <c r="AU149" s="240" t="s">
        <v>88</v>
      </c>
      <c r="AV149" s="12" t="s">
        <v>88</v>
      </c>
      <c r="AW149" s="12" t="s">
        <v>32</v>
      </c>
      <c r="AX149" s="12" t="s">
        <v>86</v>
      </c>
      <c r="AY149" s="240" t="s">
        <v>187</v>
      </c>
    </row>
    <row r="150" s="12" customFormat="1">
      <c r="A150" s="12"/>
      <c r="B150" s="232"/>
      <c r="C150" s="233"/>
      <c r="D150" s="224" t="s">
        <v>226</v>
      </c>
      <c r="E150" s="233"/>
      <c r="F150" s="234" t="s">
        <v>579</v>
      </c>
      <c r="G150" s="233"/>
      <c r="H150" s="235">
        <v>4.359</v>
      </c>
      <c r="I150" s="233"/>
      <c r="J150" s="233"/>
      <c r="K150" s="233"/>
      <c r="L150" s="236"/>
      <c r="M150" s="237"/>
      <c r="N150" s="238"/>
      <c r="O150" s="238"/>
      <c r="P150" s="238"/>
      <c r="Q150" s="238"/>
      <c r="R150" s="238"/>
      <c r="S150" s="238"/>
      <c r="T150" s="239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T150" s="240" t="s">
        <v>226</v>
      </c>
      <c r="AU150" s="240" t="s">
        <v>88</v>
      </c>
      <c r="AV150" s="12" t="s">
        <v>88</v>
      </c>
      <c r="AW150" s="12" t="s">
        <v>4</v>
      </c>
      <c r="AX150" s="12" t="s">
        <v>86</v>
      </c>
      <c r="AY150" s="240" t="s">
        <v>187</v>
      </c>
    </row>
    <row r="151" s="11" customFormat="1" ht="22.8" customHeight="1">
      <c r="A151" s="11"/>
      <c r="B151" s="198"/>
      <c r="C151" s="199"/>
      <c r="D151" s="200" t="s">
        <v>77</v>
      </c>
      <c r="E151" s="251" t="s">
        <v>580</v>
      </c>
      <c r="F151" s="251" t="s">
        <v>581</v>
      </c>
      <c r="G151" s="199"/>
      <c r="H151" s="199"/>
      <c r="I151" s="199"/>
      <c r="J151" s="252">
        <f>BK151</f>
        <v>442434.09999999998</v>
      </c>
      <c r="K151" s="199"/>
      <c r="L151" s="203"/>
      <c r="M151" s="204"/>
      <c r="N151" s="205"/>
      <c r="O151" s="205"/>
      <c r="P151" s="206">
        <f>SUM(P152:P157)</f>
        <v>0</v>
      </c>
      <c r="Q151" s="205"/>
      <c r="R151" s="206">
        <f>SUM(R152:R157)</f>
        <v>0</v>
      </c>
      <c r="S151" s="205"/>
      <c r="T151" s="207">
        <f>SUM(T152:T157)</f>
        <v>0</v>
      </c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R151" s="208" t="s">
        <v>86</v>
      </c>
      <c r="AT151" s="209" t="s">
        <v>77</v>
      </c>
      <c r="AU151" s="209" t="s">
        <v>86</v>
      </c>
      <c r="AY151" s="208" t="s">
        <v>187</v>
      </c>
      <c r="BK151" s="210">
        <f>SUM(BK152:BK157)</f>
        <v>442434.09999999998</v>
      </c>
    </row>
    <row r="152" s="2" customFormat="1" ht="21.75" customHeight="1">
      <c r="A152" s="31"/>
      <c r="B152" s="32"/>
      <c r="C152" s="211" t="s">
        <v>341</v>
      </c>
      <c r="D152" s="211" t="s">
        <v>188</v>
      </c>
      <c r="E152" s="212" t="s">
        <v>582</v>
      </c>
      <c r="F152" s="213" t="s">
        <v>583</v>
      </c>
      <c r="G152" s="214" t="s">
        <v>216</v>
      </c>
      <c r="H152" s="215">
        <v>157.66</v>
      </c>
      <c r="I152" s="216">
        <v>1370</v>
      </c>
      <c r="J152" s="216">
        <f>ROUND(I152*H152,2)</f>
        <v>215994.20000000001</v>
      </c>
      <c r="K152" s="217"/>
      <c r="L152" s="37"/>
      <c r="M152" s="218" t="s">
        <v>1</v>
      </c>
      <c r="N152" s="219" t="s">
        <v>43</v>
      </c>
      <c r="O152" s="220">
        <v>0</v>
      </c>
      <c r="P152" s="220">
        <f>O152*H152</f>
        <v>0</v>
      </c>
      <c r="Q152" s="220">
        <v>0</v>
      </c>
      <c r="R152" s="220">
        <f>Q152*H152</f>
        <v>0</v>
      </c>
      <c r="S152" s="220">
        <v>0</v>
      </c>
      <c r="T152" s="221">
        <f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222" t="s">
        <v>204</v>
      </c>
      <c r="AT152" s="222" t="s">
        <v>188</v>
      </c>
      <c r="AU152" s="222" t="s">
        <v>88</v>
      </c>
      <c r="AY152" s="16" t="s">
        <v>187</v>
      </c>
      <c r="BE152" s="223">
        <f>IF(N152="základní",J152,0)</f>
        <v>215994.20000000001</v>
      </c>
      <c r="BF152" s="223">
        <f>IF(N152="snížená",J152,0)</f>
        <v>0</v>
      </c>
      <c r="BG152" s="223">
        <f>IF(N152="zákl. přenesená",J152,0)</f>
        <v>0</v>
      </c>
      <c r="BH152" s="223">
        <f>IF(N152="sníž. přenesená",J152,0)</f>
        <v>0</v>
      </c>
      <c r="BI152" s="223">
        <f>IF(N152="nulová",J152,0)</f>
        <v>0</v>
      </c>
      <c r="BJ152" s="16" t="s">
        <v>86</v>
      </c>
      <c r="BK152" s="223">
        <f>ROUND(I152*H152,2)</f>
        <v>215994.20000000001</v>
      </c>
      <c r="BL152" s="16" t="s">
        <v>204</v>
      </c>
      <c r="BM152" s="222" t="s">
        <v>584</v>
      </c>
    </row>
    <row r="153" s="2" customFormat="1">
      <c r="A153" s="31"/>
      <c r="B153" s="32"/>
      <c r="C153" s="33"/>
      <c r="D153" s="224" t="s">
        <v>194</v>
      </c>
      <c r="E153" s="33"/>
      <c r="F153" s="225" t="s">
        <v>585</v>
      </c>
      <c r="G153" s="33"/>
      <c r="H153" s="33"/>
      <c r="I153" s="33"/>
      <c r="J153" s="33"/>
      <c r="K153" s="33"/>
      <c r="L153" s="37"/>
      <c r="M153" s="226"/>
      <c r="N153" s="227"/>
      <c r="O153" s="83"/>
      <c r="P153" s="83"/>
      <c r="Q153" s="83"/>
      <c r="R153" s="83"/>
      <c r="S153" s="83"/>
      <c r="T153" s="84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T153" s="16" t="s">
        <v>194</v>
      </c>
      <c r="AU153" s="16" t="s">
        <v>88</v>
      </c>
    </row>
    <row r="154" s="2" customFormat="1" ht="16.5" customHeight="1">
      <c r="A154" s="31"/>
      <c r="B154" s="32"/>
      <c r="C154" s="211" t="s">
        <v>349</v>
      </c>
      <c r="D154" s="211" t="s">
        <v>188</v>
      </c>
      <c r="E154" s="212" t="s">
        <v>586</v>
      </c>
      <c r="F154" s="213" t="s">
        <v>587</v>
      </c>
      <c r="G154" s="214" t="s">
        <v>216</v>
      </c>
      <c r="H154" s="215">
        <v>157.66</v>
      </c>
      <c r="I154" s="216">
        <v>440</v>
      </c>
      <c r="J154" s="216">
        <f>ROUND(I154*H154,2)</f>
        <v>69370.399999999994</v>
      </c>
      <c r="K154" s="217"/>
      <c r="L154" s="37"/>
      <c r="M154" s="218" t="s">
        <v>1</v>
      </c>
      <c r="N154" s="219" t="s">
        <v>43</v>
      </c>
      <c r="O154" s="220">
        <v>0</v>
      </c>
      <c r="P154" s="220">
        <f>O154*H154</f>
        <v>0</v>
      </c>
      <c r="Q154" s="220">
        <v>0</v>
      </c>
      <c r="R154" s="220">
        <f>Q154*H154</f>
        <v>0</v>
      </c>
      <c r="S154" s="220">
        <v>0</v>
      </c>
      <c r="T154" s="221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222" t="s">
        <v>204</v>
      </c>
      <c r="AT154" s="222" t="s">
        <v>188</v>
      </c>
      <c r="AU154" s="222" t="s">
        <v>88</v>
      </c>
      <c r="AY154" s="16" t="s">
        <v>187</v>
      </c>
      <c r="BE154" s="223">
        <f>IF(N154="základní",J154,0)</f>
        <v>69370.399999999994</v>
      </c>
      <c r="BF154" s="223">
        <f>IF(N154="snížená",J154,0)</f>
        <v>0</v>
      </c>
      <c r="BG154" s="223">
        <f>IF(N154="zákl. přenesená",J154,0)</f>
        <v>0</v>
      </c>
      <c r="BH154" s="223">
        <f>IF(N154="sníž. přenesená",J154,0)</f>
        <v>0</v>
      </c>
      <c r="BI154" s="223">
        <f>IF(N154="nulová",J154,0)</f>
        <v>0</v>
      </c>
      <c r="BJ154" s="16" t="s">
        <v>86</v>
      </c>
      <c r="BK154" s="223">
        <f>ROUND(I154*H154,2)</f>
        <v>69370.399999999994</v>
      </c>
      <c r="BL154" s="16" t="s">
        <v>204</v>
      </c>
      <c r="BM154" s="222" t="s">
        <v>588</v>
      </c>
    </row>
    <row r="155" s="2" customFormat="1" ht="16.5" customHeight="1">
      <c r="A155" s="31"/>
      <c r="B155" s="32"/>
      <c r="C155" s="263" t="s">
        <v>354</v>
      </c>
      <c r="D155" s="263" t="s">
        <v>461</v>
      </c>
      <c r="E155" s="264" t="s">
        <v>589</v>
      </c>
      <c r="F155" s="265" t="s">
        <v>590</v>
      </c>
      <c r="G155" s="266" t="s">
        <v>216</v>
      </c>
      <c r="H155" s="267">
        <v>173.42599999999999</v>
      </c>
      <c r="I155" s="268">
        <v>750</v>
      </c>
      <c r="J155" s="268">
        <f>ROUND(I155*H155,2)</f>
        <v>130069.5</v>
      </c>
      <c r="K155" s="269"/>
      <c r="L155" s="270"/>
      <c r="M155" s="271" t="s">
        <v>1</v>
      </c>
      <c r="N155" s="272" t="s">
        <v>43</v>
      </c>
      <c r="O155" s="220">
        <v>0</v>
      </c>
      <c r="P155" s="220">
        <f>O155*H155</f>
        <v>0</v>
      </c>
      <c r="Q155" s="220">
        <v>0</v>
      </c>
      <c r="R155" s="220">
        <f>Q155*H155</f>
        <v>0</v>
      </c>
      <c r="S155" s="220">
        <v>0</v>
      </c>
      <c r="T155" s="221">
        <f>S155*H155</f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222" t="s">
        <v>332</v>
      </c>
      <c r="AT155" s="222" t="s">
        <v>461</v>
      </c>
      <c r="AU155" s="222" t="s">
        <v>88</v>
      </c>
      <c r="AY155" s="16" t="s">
        <v>187</v>
      </c>
      <c r="BE155" s="223">
        <f>IF(N155="základní",J155,0)</f>
        <v>130069.5</v>
      </c>
      <c r="BF155" s="223">
        <f>IF(N155="snížená",J155,0)</f>
        <v>0</v>
      </c>
      <c r="BG155" s="223">
        <f>IF(N155="zákl. přenesená",J155,0)</f>
        <v>0</v>
      </c>
      <c r="BH155" s="223">
        <f>IF(N155="sníž. přenesená",J155,0)</f>
        <v>0</v>
      </c>
      <c r="BI155" s="223">
        <f>IF(N155="nulová",J155,0)</f>
        <v>0</v>
      </c>
      <c r="BJ155" s="16" t="s">
        <v>86</v>
      </c>
      <c r="BK155" s="223">
        <f>ROUND(I155*H155,2)</f>
        <v>130069.5</v>
      </c>
      <c r="BL155" s="16" t="s">
        <v>204</v>
      </c>
      <c r="BM155" s="222" t="s">
        <v>591</v>
      </c>
    </row>
    <row r="156" s="12" customFormat="1">
      <c r="A156" s="12"/>
      <c r="B156" s="232"/>
      <c r="C156" s="233"/>
      <c r="D156" s="224" t="s">
        <v>226</v>
      </c>
      <c r="E156" s="233"/>
      <c r="F156" s="234" t="s">
        <v>592</v>
      </c>
      <c r="G156" s="233"/>
      <c r="H156" s="235">
        <v>173.42599999999999</v>
      </c>
      <c r="I156" s="233"/>
      <c r="J156" s="233"/>
      <c r="K156" s="233"/>
      <c r="L156" s="236"/>
      <c r="M156" s="237"/>
      <c r="N156" s="238"/>
      <c r="O156" s="238"/>
      <c r="P156" s="238"/>
      <c r="Q156" s="238"/>
      <c r="R156" s="238"/>
      <c r="S156" s="238"/>
      <c r="T156" s="239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T156" s="240" t="s">
        <v>226</v>
      </c>
      <c r="AU156" s="240" t="s">
        <v>88</v>
      </c>
      <c r="AV156" s="12" t="s">
        <v>88</v>
      </c>
      <c r="AW156" s="12" t="s">
        <v>4</v>
      </c>
      <c r="AX156" s="12" t="s">
        <v>86</v>
      </c>
      <c r="AY156" s="240" t="s">
        <v>187</v>
      </c>
    </row>
    <row r="157" s="2" customFormat="1" ht="16.5" customHeight="1">
      <c r="A157" s="31"/>
      <c r="B157" s="32"/>
      <c r="C157" s="211" t="s">
        <v>359</v>
      </c>
      <c r="D157" s="211" t="s">
        <v>188</v>
      </c>
      <c r="E157" s="212" t="s">
        <v>593</v>
      </c>
      <c r="F157" s="213" t="s">
        <v>594</v>
      </c>
      <c r="G157" s="214" t="s">
        <v>237</v>
      </c>
      <c r="H157" s="215">
        <v>108</v>
      </c>
      <c r="I157" s="216">
        <v>250</v>
      </c>
      <c r="J157" s="216">
        <f>ROUND(I157*H157,2)</f>
        <v>27000</v>
      </c>
      <c r="K157" s="217"/>
      <c r="L157" s="37"/>
      <c r="M157" s="218" t="s">
        <v>1</v>
      </c>
      <c r="N157" s="219" t="s">
        <v>43</v>
      </c>
      <c r="O157" s="220">
        <v>0</v>
      </c>
      <c r="P157" s="220">
        <f>O157*H157</f>
        <v>0</v>
      </c>
      <c r="Q157" s="220">
        <v>0</v>
      </c>
      <c r="R157" s="220">
        <f>Q157*H157</f>
        <v>0</v>
      </c>
      <c r="S157" s="220">
        <v>0</v>
      </c>
      <c r="T157" s="221">
        <f>S157*H157</f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222" t="s">
        <v>204</v>
      </c>
      <c r="AT157" s="222" t="s">
        <v>188</v>
      </c>
      <c r="AU157" s="222" t="s">
        <v>88</v>
      </c>
      <c r="AY157" s="16" t="s">
        <v>187</v>
      </c>
      <c r="BE157" s="223">
        <f>IF(N157="základní",J157,0)</f>
        <v>27000</v>
      </c>
      <c r="BF157" s="223">
        <f>IF(N157="snížená",J157,0)</f>
        <v>0</v>
      </c>
      <c r="BG157" s="223">
        <f>IF(N157="zákl. přenesená",J157,0)</f>
        <v>0</v>
      </c>
      <c r="BH157" s="223">
        <f>IF(N157="sníž. přenesená",J157,0)</f>
        <v>0</v>
      </c>
      <c r="BI157" s="223">
        <f>IF(N157="nulová",J157,0)</f>
        <v>0</v>
      </c>
      <c r="BJ157" s="16" t="s">
        <v>86</v>
      </c>
      <c r="BK157" s="223">
        <f>ROUND(I157*H157,2)</f>
        <v>27000</v>
      </c>
      <c r="BL157" s="16" t="s">
        <v>204</v>
      </c>
      <c r="BM157" s="222" t="s">
        <v>595</v>
      </c>
    </row>
    <row r="158" s="11" customFormat="1" ht="22.8" customHeight="1">
      <c r="A158" s="11"/>
      <c r="B158" s="198"/>
      <c r="C158" s="199"/>
      <c r="D158" s="200" t="s">
        <v>77</v>
      </c>
      <c r="E158" s="251" t="s">
        <v>596</v>
      </c>
      <c r="F158" s="251" t="s">
        <v>597</v>
      </c>
      <c r="G158" s="199"/>
      <c r="H158" s="199"/>
      <c r="I158" s="199"/>
      <c r="J158" s="252">
        <f>BK158</f>
        <v>205214.81</v>
      </c>
      <c r="K158" s="199"/>
      <c r="L158" s="203"/>
      <c r="M158" s="204"/>
      <c r="N158" s="205"/>
      <c r="O158" s="205"/>
      <c r="P158" s="206">
        <f>SUM(P159:P164)</f>
        <v>0</v>
      </c>
      <c r="Q158" s="205"/>
      <c r="R158" s="206">
        <f>SUM(R159:R164)</f>
        <v>0</v>
      </c>
      <c r="S158" s="205"/>
      <c r="T158" s="207">
        <f>SUM(T159:T164)</f>
        <v>0</v>
      </c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R158" s="208" t="s">
        <v>86</v>
      </c>
      <c r="AT158" s="209" t="s">
        <v>77</v>
      </c>
      <c r="AU158" s="209" t="s">
        <v>86</v>
      </c>
      <c r="AY158" s="208" t="s">
        <v>187</v>
      </c>
      <c r="BK158" s="210">
        <f>SUM(BK159:BK164)</f>
        <v>205214.81</v>
      </c>
    </row>
    <row r="159" s="2" customFormat="1" ht="21.75" customHeight="1">
      <c r="A159" s="31"/>
      <c r="B159" s="32"/>
      <c r="C159" s="211" t="s">
        <v>363</v>
      </c>
      <c r="D159" s="211" t="s">
        <v>188</v>
      </c>
      <c r="E159" s="212" t="s">
        <v>582</v>
      </c>
      <c r="F159" s="213" t="s">
        <v>583</v>
      </c>
      <c r="G159" s="214" t="s">
        <v>216</v>
      </c>
      <c r="H159" s="215">
        <v>116.78</v>
      </c>
      <c r="I159" s="216">
        <v>1370</v>
      </c>
      <c r="J159" s="216">
        <f>ROUND(I159*H159,2)</f>
        <v>159988.60000000001</v>
      </c>
      <c r="K159" s="217"/>
      <c r="L159" s="37"/>
      <c r="M159" s="218" t="s">
        <v>1</v>
      </c>
      <c r="N159" s="219" t="s">
        <v>43</v>
      </c>
      <c r="O159" s="220">
        <v>0</v>
      </c>
      <c r="P159" s="220">
        <f>O159*H159</f>
        <v>0</v>
      </c>
      <c r="Q159" s="220">
        <v>0</v>
      </c>
      <c r="R159" s="220">
        <f>Q159*H159</f>
        <v>0</v>
      </c>
      <c r="S159" s="220">
        <v>0</v>
      </c>
      <c r="T159" s="221">
        <f>S159*H159</f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222" t="s">
        <v>204</v>
      </c>
      <c r="AT159" s="222" t="s">
        <v>188</v>
      </c>
      <c r="AU159" s="222" t="s">
        <v>88</v>
      </c>
      <c r="AY159" s="16" t="s">
        <v>187</v>
      </c>
      <c r="BE159" s="223">
        <f>IF(N159="základní",J159,0)</f>
        <v>159988.60000000001</v>
      </c>
      <c r="BF159" s="223">
        <f>IF(N159="snížená",J159,0)</f>
        <v>0</v>
      </c>
      <c r="BG159" s="223">
        <f>IF(N159="zákl. přenesená",J159,0)</f>
        <v>0</v>
      </c>
      <c r="BH159" s="223">
        <f>IF(N159="sníž. přenesená",J159,0)</f>
        <v>0</v>
      </c>
      <c r="BI159" s="223">
        <f>IF(N159="nulová",J159,0)</f>
        <v>0</v>
      </c>
      <c r="BJ159" s="16" t="s">
        <v>86</v>
      </c>
      <c r="BK159" s="223">
        <f>ROUND(I159*H159,2)</f>
        <v>159988.60000000001</v>
      </c>
      <c r="BL159" s="16" t="s">
        <v>204</v>
      </c>
      <c r="BM159" s="222" t="s">
        <v>598</v>
      </c>
    </row>
    <row r="160" s="2" customFormat="1">
      <c r="A160" s="31"/>
      <c r="B160" s="32"/>
      <c r="C160" s="33"/>
      <c r="D160" s="224" t="s">
        <v>194</v>
      </c>
      <c r="E160" s="33"/>
      <c r="F160" s="225" t="s">
        <v>599</v>
      </c>
      <c r="G160" s="33"/>
      <c r="H160" s="33"/>
      <c r="I160" s="33"/>
      <c r="J160" s="33"/>
      <c r="K160" s="33"/>
      <c r="L160" s="37"/>
      <c r="M160" s="226"/>
      <c r="N160" s="227"/>
      <c r="O160" s="83"/>
      <c r="P160" s="83"/>
      <c r="Q160" s="83"/>
      <c r="R160" s="83"/>
      <c r="S160" s="83"/>
      <c r="T160" s="84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T160" s="16" t="s">
        <v>194</v>
      </c>
      <c r="AU160" s="16" t="s">
        <v>88</v>
      </c>
    </row>
    <row r="161" s="2" customFormat="1" ht="16.5" customHeight="1">
      <c r="A161" s="31"/>
      <c r="B161" s="32"/>
      <c r="C161" s="211" t="s">
        <v>8</v>
      </c>
      <c r="D161" s="211" t="s">
        <v>188</v>
      </c>
      <c r="E161" s="212" t="s">
        <v>600</v>
      </c>
      <c r="F161" s="213" t="s">
        <v>601</v>
      </c>
      <c r="G161" s="214" t="s">
        <v>216</v>
      </c>
      <c r="H161" s="215">
        <v>122.233</v>
      </c>
      <c r="I161" s="216">
        <v>370</v>
      </c>
      <c r="J161" s="216">
        <f>ROUND(I161*H161,2)</f>
        <v>45226.209999999999</v>
      </c>
      <c r="K161" s="217"/>
      <c r="L161" s="37"/>
      <c r="M161" s="218" t="s">
        <v>1</v>
      </c>
      <c r="N161" s="219" t="s">
        <v>43</v>
      </c>
      <c r="O161" s="220">
        <v>0</v>
      </c>
      <c r="P161" s="220">
        <f>O161*H161</f>
        <v>0</v>
      </c>
      <c r="Q161" s="220">
        <v>0</v>
      </c>
      <c r="R161" s="220">
        <f>Q161*H161</f>
        <v>0</v>
      </c>
      <c r="S161" s="220">
        <v>0</v>
      </c>
      <c r="T161" s="221">
        <f>S161*H161</f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222" t="s">
        <v>204</v>
      </c>
      <c r="AT161" s="222" t="s">
        <v>188</v>
      </c>
      <c r="AU161" s="222" t="s">
        <v>88</v>
      </c>
      <c r="AY161" s="16" t="s">
        <v>187</v>
      </c>
      <c r="BE161" s="223">
        <f>IF(N161="základní",J161,0)</f>
        <v>45226.209999999999</v>
      </c>
      <c r="BF161" s="223">
        <f>IF(N161="snížená",J161,0)</f>
        <v>0</v>
      </c>
      <c r="BG161" s="223">
        <f>IF(N161="zákl. přenesená",J161,0)</f>
        <v>0</v>
      </c>
      <c r="BH161" s="223">
        <f>IF(N161="sníž. přenesená",J161,0)</f>
        <v>0</v>
      </c>
      <c r="BI161" s="223">
        <f>IF(N161="nulová",J161,0)</f>
        <v>0</v>
      </c>
      <c r="BJ161" s="16" t="s">
        <v>86</v>
      </c>
      <c r="BK161" s="223">
        <f>ROUND(I161*H161,2)</f>
        <v>45226.209999999999</v>
      </c>
      <c r="BL161" s="16" t="s">
        <v>204</v>
      </c>
      <c r="BM161" s="222" t="s">
        <v>602</v>
      </c>
    </row>
    <row r="162" s="12" customFormat="1">
      <c r="A162" s="12"/>
      <c r="B162" s="232"/>
      <c r="C162" s="233"/>
      <c r="D162" s="224" t="s">
        <v>226</v>
      </c>
      <c r="E162" s="241" t="s">
        <v>1</v>
      </c>
      <c r="F162" s="234" t="s">
        <v>603</v>
      </c>
      <c r="G162" s="233"/>
      <c r="H162" s="235">
        <v>116.78</v>
      </c>
      <c r="I162" s="233"/>
      <c r="J162" s="233"/>
      <c r="K162" s="233"/>
      <c r="L162" s="236"/>
      <c r="M162" s="237"/>
      <c r="N162" s="238"/>
      <c r="O162" s="238"/>
      <c r="P162" s="238"/>
      <c r="Q162" s="238"/>
      <c r="R162" s="238"/>
      <c r="S162" s="238"/>
      <c r="T162" s="239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T162" s="240" t="s">
        <v>226</v>
      </c>
      <c r="AU162" s="240" t="s">
        <v>88</v>
      </c>
      <c r="AV162" s="12" t="s">
        <v>88</v>
      </c>
      <c r="AW162" s="12" t="s">
        <v>32</v>
      </c>
      <c r="AX162" s="12" t="s">
        <v>78</v>
      </c>
      <c r="AY162" s="240" t="s">
        <v>187</v>
      </c>
    </row>
    <row r="163" s="12" customFormat="1">
      <c r="A163" s="12"/>
      <c r="B163" s="232"/>
      <c r="C163" s="233"/>
      <c r="D163" s="224" t="s">
        <v>226</v>
      </c>
      <c r="E163" s="241" t="s">
        <v>1</v>
      </c>
      <c r="F163" s="234" t="s">
        <v>604</v>
      </c>
      <c r="G163" s="233"/>
      <c r="H163" s="235">
        <v>5.4530000000000003</v>
      </c>
      <c r="I163" s="233"/>
      <c r="J163" s="233"/>
      <c r="K163" s="233"/>
      <c r="L163" s="236"/>
      <c r="M163" s="237"/>
      <c r="N163" s="238"/>
      <c r="O163" s="238"/>
      <c r="P163" s="238"/>
      <c r="Q163" s="238"/>
      <c r="R163" s="238"/>
      <c r="S163" s="238"/>
      <c r="T163" s="239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T163" s="240" t="s">
        <v>226</v>
      </c>
      <c r="AU163" s="240" t="s">
        <v>88</v>
      </c>
      <c r="AV163" s="12" t="s">
        <v>88</v>
      </c>
      <c r="AW163" s="12" t="s">
        <v>32</v>
      </c>
      <c r="AX163" s="12" t="s">
        <v>78</v>
      </c>
      <c r="AY163" s="240" t="s">
        <v>187</v>
      </c>
    </row>
    <row r="164" s="14" customFormat="1">
      <c r="A164" s="14"/>
      <c r="B164" s="253"/>
      <c r="C164" s="254"/>
      <c r="D164" s="224" t="s">
        <v>226</v>
      </c>
      <c r="E164" s="255" t="s">
        <v>1</v>
      </c>
      <c r="F164" s="256" t="s">
        <v>328</v>
      </c>
      <c r="G164" s="254"/>
      <c r="H164" s="257">
        <v>122.233</v>
      </c>
      <c r="I164" s="254"/>
      <c r="J164" s="254"/>
      <c r="K164" s="254"/>
      <c r="L164" s="258"/>
      <c r="M164" s="259"/>
      <c r="N164" s="260"/>
      <c r="O164" s="260"/>
      <c r="P164" s="260"/>
      <c r="Q164" s="260"/>
      <c r="R164" s="260"/>
      <c r="S164" s="260"/>
      <c r="T164" s="261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2" t="s">
        <v>226</v>
      </c>
      <c r="AU164" s="262" t="s">
        <v>88</v>
      </c>
      <c r="AV164" s="14" t="s">
        <v>204</v>
      </c>
      <c r="AW164" s="14" t="s">
        <v>32</v>
      </c>
      <c r="AX164" s="14" t="s">
        <v>86</v>
      </c>
      <c r="AY164" s="262" t="s">
        <v>187</v>
      </c>
    </row>
    <row r="165" s="11" customFormat="1" ht="22.8" customHeight="1">
      <c r="A165" s="11"/>
      <c r="B165" s="198"/>
      <c r="C165" s="199"/>
      <c r="D165" s="200" t="s">
        <v>77</v>
      </c>
      <c r="E165" s="251" t="s">
        <v>605</v>
      </c>
      <c r="F165" s="251" t="s">
        <v>606</v>
      </c>
      <c r="G165" s="199"/>
      <c r="H165" s="199"/>
      <c r="I165" s="199"/>
      <c r="J165" s="252">
        <f>BK165</f>
        <v>3318898.7000000002</v>
      </c>
      <c r="K165" s="199"/>
      <c r="L165" s="203"/>
      <c r="M165" s="204"/>
      <c r="N165" s="205"/>
      <c r="O165" s="205"/>
      <c r="P165" s="206">
        <f>SUM(P166:P171)</f>
        <v>0</v>
      </c>
      <c r="Q165" s="205"/>
      <c r="R165" s="206">
        <f>SUM(R166:R171)</f>
        <v>0</v>
      </c>
      <c r="S165" s="205"/>
      <c r="T165" s="207">
        <f>SUM(T166:T171)</f>
        <v>0</v>
      </c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R165" s="208" t="s">
        <v>86</v>
      </c>
      <c r="AT165" s="209" t="s">
        <v>77</v>
      </c>
      <c r="AU165" s="209" t="s">
        <v>86</v>
      </c>
      <c r="AY165" s="208" t="s">
        <v>187</v>
      </c>
      <c r="BK165" s="210">
        <f>SUM(BK166:BK171)</f>
        <v>3318898.7000000002</v>
      </c>
    </row>
    <row r="166" s="2" customFormat="1" ht="16.5" customHeight="1">
      <c r="A166" s="31"/>
      <c r="B166" s="32"/>
      <c r="C166" s="211" t="s">
        <v>370</v>
      </c>
      <c r="D166" s="211" t="s">
        <v>188</v>
      </c>
      <c r="E166" s="212" t="s">
        <v>607</v>
      </c>
      <c r="F166" s="213" t="s">
        <v>608</v>
      </c>
      <c r="G166" s="214" t="s">
        <v>216</v>
      </c>
      <c r="H166" s="215">
        <v>604.01999999999998</v>
      </c>
      <c r="I166" s="216">
        <v>960</v>
      </c>
      <c r="J166" s="216">
        <f>ROUND(I166*H166,2)</f>
        <v>579859.19999999995</v>
      </c>
      <c r="K166" s="217"/>
      <c r="L166" s="37"/>
      <c r="M166" s="218" t="s">
        <v>1</v>
      </c>
      <c r="N166" s="219" t="s">
        <v>43</v>
      </c>
      <c r="O166" s="220">
        <v>0</v>
      </c>
      <c r="P166" s="220">
        <f>O166*H166</f>
        <v>0</v>
      </c>
      <c r="Q166" s="220">
        <v>0</v>
      </c>
      <c r="R166" s="220">
        <f>Q166*H166</f>
        <v>0</v>
      </c>
      <c r="S166" s="220">
        <v>0</v>
      </c>
      <c r="T166" s="221">
        <f>S166*H166</f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222" t="s">
        <v>204</v>
      </c>
      <c r="AT166" s="222" t="s">
        <v>188</v>
      </c>
      <c r="AU166" s="222" t="s">
        <v>88</v>
      </c>
      <c r="AY166" s="16" t="s">
        <v>187</v>
      </c>
      <c r="BE166" s="223">
        <f>IF(N166="základní",J166,0)</f>
        <v>579859.19999999995</v>
      </c>
      <c r="BF166" s="223">
        <f>IF(N166="snížená",J166,0)</f>
        <v>0</v>
      </c>
      <c r="BG166" s="223">
        <f>IF(N166="zákl. přenesená",J166,0)</f>
        <v>0</v>
      </c>
      <c r="BH166" s="223">
        <f>IF(N166="sníž. přenesená",J166,0)</f>
        <v>0</v>
      </c>
      <c r="BI166" s="223">
        <f>IF(N166="nulová",J166,0)</f>
        <v>0</v>
      </c>
      <c r="BJ166" s="16" t="s">
        <v>86</v>
      </c>
      <c r="BK166" s="223">
        <f>ROUND(I166*H166,2)</f>
        <v>579859.19999999995</v>
      </c>
      <c r="BL166" s="16" t="s">
        <v>204</v>
      </c>
      <c r="BM166" s="222" t="s">
        <v>609</v>
      </c>
    </row>
    <row r="167" s="2" customFormat="1">
      <c r="A167" s="31"/>
      <c r="B167" s="32"/>
      <c r="C167" s="33"/>
      <c r="D167" s="224" t="s">
        <v>194</v>
      </c>
      <c r="E167" s="33"/>
      <c r="F167" s="225" t="s">
        <v>610</v>
      </c>
      <c r="G167" s="33"/>
      <c r="H167" s="33"/>
      <c r="I167" s="33"/>
      <c r="J167" s="33"/>
      <c r="K167" s="33"/>
      <c r="L167" s="37"/>
      <c r="M167" s="226"/>
      <c r="N167" s="227"/>
      <c r="O167" s="83"/>
      <c r="P167" s="83"/>
      <c r="Q167" s="83"/>
      <c r="R167" s="83"/>
      <c r="S167" s="83"/>
      <c r="T167" s="84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T167" s="16" t="s">
        <v>194</v>
      </c>
      <c r="AU167" s="16" t="s">
        <v>88</v>
      </c>
    </row>
    <row r="168" s="2" customFormat="1" ht="16.5" customHeight="1">
      <c r="A168" s="31"/>
      <c r="B168" s="32"/>
      <c r="C168" s="211" t="s">
        <v>375</v>
      </c>
      <c r="D168" s="211" t="s">
        <v>188</v>
      </c>
      <c r="E168" s="212" t="s">
        <v>611</v>
      </c>
      <c r="F168" s="213" t="s">
        <v>612</v>
      </c>
      <c r="G168" s="214" t="s">
        <v>216</v>
      </c>
      <c r="H168" s="215">
        <v>604.01999999999998</v>
      </c>
      <c r="I168" s="216">
        <v>1675</v>
      </c>
      <c r="J168" s="216">
        <f>ROUND(I168*H168,2)</f>
        <v>1011733.5</v>
      </c>
      <c r="K168" s="217"/>
      <c r="L168" s="37"/>
      <c r="M168" s="218" t="s">
        <v>1</v>
      </c>
      <c r="N168" s="219" t="s">
        <v>43</v>
      </c>
      <c r="O168" s="220">
        <v>0</v>
      </c>
      <c r="P168" s="220">
        <f>O168*H168</f>
        <v>0</v>
      </c>
      <c r="Q168" s="220">
        <v>0</v>
      </c>
      <c r="R168" s="220">
        <f>Q168*H168</f>
        <v>0</v>
      </c>
      <c r="S168" s="220">
        <v>0</v>
      </c>
      <c r="T168" s="221">
        <f>S168*H168</f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222" t="s">
        <v>204</v>
      </c>
      <c r="AT168" s="222" t="s">
        <v>188</v>
      </c>
      <c r="AU168" s="222" t="s">
        <v>88</v>
      </c>
      <c r="AY168" s="16" t="s">
        <v>187</v>
      </c>
      <c r="BE168" s="223">
        <f>IF(N168="základní",J168,0)</f>
        <v>1011733.5</v>
      </c>
      <c r="BF168" s="223">
        <f>IF(N168="snížená",J168,0)</f>
        <v>0</v>
      </c>
      <c r="BG168" s="223">
        <f>IF(N168="zákl. přenesená",J168,0)</f>
        <v>0</v>
      </c>
      <c r="BH168" s="223">
        <f>IF(N168="sníž. přenesená",J168,0)</f>
        <v>0</v>
      </c>
      <c r="BI168" s="223">
        <f>IF(N168="nulová",J168,0)</f>
        <v>0</v>
      </c>
      <c r="BJ168" s="16" t="s">
        <v>86</v>
      </c>
      <c r="BK168" s="223">
        <f>ROUND(I168*H168,2)</f>
        <v>1011733.5</v>
      </c>
      <c r="BL168" s="16" t="s">
        <v>204</v>
      </c>
      <c r="BM168" s="222" t="s">
        <v>613</v>
      </c>
    </row>
    <row r="169" s="2" customFormat="1" ht="21.75" customHeight="1">
      <c r="A169" s="31"/>
      <c r="B169" s="32"/>
      <c r="C169" s="211" t="s">
        <v>381</v>
      </c>
      <c r="D169" s="211" t="s">
        <v>188</v>
      </c>
      <c r="E169" s="212" t="s">
        <v>614</v>
      </c>
      <c r="F169" s="213" t="s">
        <v>615</v>
      </c>
      <c r="G169" s="214" t="s">
        <v>216</v>
      </c>
      <c r="H169" s="215">
        <v>604.01999999999998</v>
      </c>
      <c r="I169" s="216">
        <v>2800</v>
      </c>
      <c r="J169" s="216">
        <f>ROUND(I169*H169,2)</f>
        <v>1691256</v>
      </c>
      <c r="K169" s="217"/>
      <c r="L169" s="37"/>
      <c r="M169" s="218" t="s">
        <v>1</v>
      </c>
      <c r="N169" s="219" t="s">
        <v>43</v>
      </c>
      <c r="O169" s="220">
        <v>0</v>
      </c>
      <c r="P169" s="220">
        <f>O169*H169</f>
        <v>0</v>
      </c>
      <c r="Q169" s="220">
        <v>0</v>
      </c>
      <c r="R169" s="220">
        <f>Q169*H169</f>
        <v>0</v>
      </c>
      <c r="S169" s="220">
        <v>0</v>
      </c>
      <c r="T169" s="221">
        <f>S169*H169</f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222" t="s">
        <v>204</v>
      </c>
      <c r="AT169" s="222" t="s">
        <v>188</v>
      </c>
      <c r="AU169" s="222" t="s">
        <v>88</v>
      </c>
      <c r="AY169" s="16" t="s">
        <v>187</v>
      </c>
      <c r="BE169" s="223">
        <f>IF(N169="základní",J169,0)</f>
        <v>1691256</v>
      </c>
      <c r="BF169" s="223">
        <f>IF(N169="snížená",J169,0)</f>
        <v>0</v>
      </c>
      <c r="BG169" s="223">
        <f>IF(N169="zákl. přenesená",J169,0)</f>
        <v>0</v>
      </c>
      <c r="BH169" s="223">
        <f>IF(N169="sníž. přenesená",J169,0)</f>
        <v>0</v>
      </c>
      <c r="BI169" s="223">
        <f>IF(N169="nulová",J169,0)</f>
        <v>0</v>
      </c>
      <c r="BJ169" s="16" t="s">
        <v>86</v>
      </c>
      <c r="BK169" s="223">
        <f>ROUND(I169*H169,2)</f>
        <v>1691256</v>
      </c>
      <c r="BL169" s="16" t="s">
        <v>204</v>
      </c>
      <c r="BM169" s="222" t="s">
        <v>616</v>
      </c>
    </row>
    <row r="170" s="2" customFormat="1">
      <c r="A170" s="31"/>
      <c r="B170" s="32"/>
      <c r="C170" s="33"/>
      <c r="D170" s="224" t="s">
        <v>194</v>
      </c>
      <c r="E170" s="33"/>
      <c r="F170" s="225" t="s">
        <v>617</v>
      </c>
      <c r="G170" s="33"/>
      <c r="H170" s="33"/>
      <c r="I170" s="33"/>
      <c r="J170" s="33"/>
      <c r="K170" s="33"/>
      <c r="L170" s="37"/>
      <c r="M170" s="226"/>
      <c r="N170" s="227"/>
      <c r="O170" s="83"/>
      <c r="P170" s="83"/>
      <c r="Q170" s="83"/>
      <c r="R170" s="83"/>
      <c r="S170" s="83"/>
      <c r="T170" s="84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T170" s="16" t="s">
        <v>194</v>
      </c>
      <c r="AU170" s="16" t="s">
        <v>88</v>
      </c>
    </row>
    <row r="171" s="2" customFormat="1" ht="16.5" customHeight="1">
      <c r="A171" s="31"/>
      <c r="B171" s="32"/>
      <c r="C171" s="211" t="s">
        <v>385</v>
      </c>
      <c r="D171" s="211" t="s">
        <v>188</v>
      </c>
      <c r="E171" s="212" t="s">
        <v>618</v>
      </c>
      <c r="F171" s="213" t="s">
        <v>619</v>
      </c>
      <c r="G171" s="214" t="s">
        <v>237</v>
      </c>
      <c r="H171" s="215">
        <v>515</v>
      </c>
      <c r="I171" s="216">
        <v>70</v>
      </c>
      <c r="J171" s="216">
        <f>ROUND(I171*H171,2)</f>
        <v>36050</v>
      </c>
      <c r="K171" s="217"/>
      <c r="L171" s="37"/>
      <c r="M171" s="218" t="s">
        <v>1</v>
      </c>
      <c r="N171" s="219" t="s">
        <v>43</v>
      </c>
      <c r="O171" s="220">
        <v>0</v>
      </c>
      <c r="P171" s="220">
        <f>O171*H171</f>
        <v>0</v>
      </c>
      <c r="Q171" s="220">
        <v>0</v>
      </c>
      <c r="R171" s="220">
        <f>Q171*H171</f>
        <v>0</v>
      </c>
      <c r="S171" s="220">
        <v>0</v>
      </c>
      <c r="T171" s="221">
        <f>S171*H171</f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222" t="s">
        <v>204</v>
      </c>
      <c r="AT171" s="222" t="s">
        <v>188</v>
      </c>
      <c r="AU171" s="222" t="s">
        <v>88</v>
      </c>
      <c r="AY171" s="16" t="s">
        <v>187</v>
      </c>
      <c r="BE171" s="223">
        <f>IF(N171="základní",J171,0)</f>
        <v>36050</v>
      </c>
      <c r="BF171" s="223">
        <f>IF(N171="snížená",J171,0)</f>
        <v>0</v>
      </c>
      <c r="BG171" s="223">
        <f>IF(N171="zákl. přenesená",J171,0)</f>
        <v>0</v>
      </c>
      <c r="BH171" s="223">
        <f>IF(N171="sníž. přenesená",J171,0)</f>
        <v>0</v>
      </c>
      <c r="BI171" s="223">
        <f>IF(N171="nulová",J171,0)</f>
        <v>0</v>
      </c>
      <c r="BJ171" s="16" t="s">
        <v>86</v>
      </c>
      <c r="BK171" s="223">
        <f>ROUND(I171*H171,2)</f>
        <v>36050</v>
      </c>
      <c r="BL171" s="16" t="s">
        <v>204</v>
      </c>
      <c r="BM171" s="222" t="s">
        <v>620</v>
      </c>
    </row>
    <row r="172" s="11" customFormat="1" ht="22.8" customHeight="1">
      <c r="A172" s="11"/>
      <c r="B172" s="198"/>
      <c r="C172" s="199"/>
      <c r="D172" s="200" t="s">
        <v>77</v>
      </c>
      <c r="E172" s="251" t="s">
        <v>621</v>
      </c>
      <c r="F172" s="251" t="s">
        <v>622</v>
      </c>
      <c r="G172" s="199"/>
      <c r="H172" s="199"/>
      <c r="I172" s="199"/>
      <c r="J172" s="252">
        <f>BK172</f>
        <v>84555.550000000003</v>
      </c>
      <c r="K172" s="199"/>
      <c r="L172" s="203"/>
      <c r="M172" s="204"/>
      <c r="N172" s="205"/>
      <c r="O172" s="205"/>
      <c r="P172" s="206">
        <f>SUM(P173:P178)</f>
        <v>0</v>
      </c>
      <c r="Q172" s="205"/>
      <c r="R172" s="206">
        <f>SUM(R173:R178)</f>
        <v>0</v>
      </c>
      <c r="S172" s="205"/>
      <c r="T172" s="207">
        <f>SUM(T173:T178)</f>
        <v>0</v>
      </c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R172" s="208" t="s">
        <v>86</v>
      </c>
      <c r="AT172" s="209" t="s">
        <v>77</v>
      </c>
      <c r="AU172" s="209" t="s">
        <v>86</v>
      </c>
      <c r="AY172" s="208" t="s">
        <v>187</v>
      </c>
      <c r="BK172" s="210">
        <f>SUM(BK173:BK178)</f>
        <v>84555.550000000003</v>
      </c>
    </row>
    <row r="173" s="2" customFormat="1" ht="33" customHeight="1">
      <c r="A173" s="31"/>
      <c r="B173" s="32"/>
      <c r="C173" s="211" t="s">
        <v>389</v>
      </c>
      <c r="D173" s="211" t="s">
        <v>188</v>
      </c>
      <c r="E173" s="212" t="s">
        <v>623</v>
      </c>
      <c r="F173" s="213" t="s">
        <v>624</v>
      </c>
      <c r="G173" s="214" t="s">
        <v>216</v>
      </c>
      <c r="H173" s="215">
        <v>33.890000000000001</v>
      </c>
      <c r="I173" s="216">
        <v>925</v>
      </c>
      <c r="J173" s="216">
        <f>ROUND(I173*H173,2)</f>
        <v>31348.25</v>
      </c>
      <c r="K173" s="217"/>
      <c r="L173" s="37"/>
      <c r="M173" s="218" t="s">
        <v>1</v>
      </c>
      <c r="N173" s="219" t="s">
        <v>43</v>
      </c>
      <c r="O173" s="220">
        <v>0</v>
      </c>
      <c r="P173" s="220">
        <f>O173*H173</f>
        <v>0</v>
      </c>
      <c r="Q173" s="220">
        <v>0</v>
      </c>
      <c r="R173" s="220">
        <f>Q173*H173</f>
        <v>0</v>
      </c>
      <c r="S173" s="220">
        <v>0</v>
      </c>
      <c r="T173" s="221">
        <f>S173*H173</f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222" t="s">
        <v>204</v>
      </c>
      <c r="AT173" s="222" t="s">
        <v>188</v>
      </c>
      <c r="AU173" s="222" t="s">
        <v>88</v>
      </c>
      <c r="AY173" s="16" t="s">
        <v>187</v>
      </c>
      <c r="BE173" s="223">
        <f>IF(N173="základní",J173,0)</f>
        <v>31348.25</v>
      </c>
      <c r="BF173" s="223">
        <f>IF(N173="snížená",J173,0)</f>
        <v>0</v>
      </c>
      <c r="BG173" s="223">
        <f>IF(N173="zákl. přenesená",J173,0)</f>
        <v>0</v>
      </c>
      <c r="BH173" s="223">
        <f>IF(N173="sníž. přenesená",J173,0)</f>
        <v>0</v>
      </c>
      <c r="BI173" s="223">
        <f>IF(N173="nulová",J173,0)</f>
        <v>0</v>
      </c>
      <c r="BJ173" s="16" t="s">
        <v>86</v>
      </c>
      <c r="BK173" s="223">
        <f>ROUND(I173*H173,2)</f>
        <v>31348.25</v>
      </c>
      <c r="BL173" s="16" t="s">
        <v>204</v>
      </c>
      <c r="BM173" s="222" t="s">
        <v>625</v>
      </c>
    </row>
    <row r="174" s="2" customFormat="1">
      <c r="A174" s="31"/>
      <c r="B174" s="32"/>
      <c r="C174" s="33"/>
      <c r="D174" s="224" t="s">
        <v>194</v>
      </c>
      <c r="E174" s="33"/>
      <c r="F174" s="225" t="s">
        <v>626</v>
      </c>
      <c r="G174" s="33"/>
      <c r="H174" s="33"/>
      <c r="I174" s="33"/>
      <c r="J174" s="33"/>
      <c r="K174" s="33"/>
      <c r="L174" s="37"/>
      <c r="M174" s="226"/>
      <c r="N174" s="227"/>
      <c r="O174" s="83"/>
      <c r="P174" s="83"/>
      <c r="Q174" s="83"/>
      <c r="R174" s="83"/>
      <c r="S174" s="83"/>
      <c r="T174" s="84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T174" s="16" t="s">
        <v>194</v>
      </c>
      <c r="AU174" s="16" t="s">
        <v>88</v>
      </c>
    </row>
    <row r="175" s="2" customFormat="1" ht="16.5" customHeight="1">
      <c r="A175" s="31"/>
      <c r="B175" s="32"/>
      <c r="C175" s="211" t="s">
        <v>7</v>
      </c>
      <c r="D175" s="211" t="s">
        <v>188</v>
      </c>
      <c r="E175" s="212" t="s">
        <v>555</v>
      </c>
      <c r="F175" s="213" t="s">
        <v>556</v>
      </c>
      <c r="G175" s="214" t="s">
        <v>216</v>
      </c>
      <c r="H175" s="215">
        <v>33.890000000000001</v>
      </c>
      <c r="I175" s="216">
        <v>320</v>
      </c>
      <c r="J175" s="216">
        <f>ROUND(I175*H175,2)</f>
        <v>10844.799999999999</v>
      </c>
      <c r="K175" s="217"/>
      <c r="L175" s="37"/>
      <c r="M175" s="218" t="s">
        <v>1</v>
      </c>
      <c r="N175" s="219" t="s">
        <v>43</v>
      </c>
      <c r="O175" s="220">
        <v>0</v>
      </c>
      <c r="P175" s="220">
        <f>O175*H175</f>
        <v>0</v>
      </c>
      <c r="Q175" s="220">
        <v>0</v>
      </c>
      <c r="R175" s="220">
        <f>Q175*H175</f>
        <v>0</v>
      </c>
      <c r="S175" s="220">
        <v>0</v>
      </c>
      <c r="T175" s="221">
        <f>S175*H175</f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222" t="s">
        <v>204</v>
      </c>
      <c r="AT175" s="222" t="s">
        <v>188</v>
      </c>
      <c r="AU175" s="222" t="s">
        <v>88</v>
      </c>
      <c r="AY175" s="16" t="s">
        <v>187</v>
      </c>
      <c r="BE175" s="223">
        <f>IF(N175="základní",J175,0)</f>
        <v>10844.799999999999</v>
      </c>
      <c r="BF175" s="223">
        <f>IF(N175="snížená",J175,0)</f>
        <v>0</v>
      </c>
      <c r="BG175" s="223">
        <f>IF(N175="zákl. přenesená",J175,0)</f>
        <v>0</v>
      </c>
      <c r="BH175" s="223">
        <f>IF(N175="sníž. přenesená",J175,0)</f>
        <v>0</v>
      </c>
      <c r="BI175" s="223">
        <f>IF(N175="nulová",J175,0)</f>
        <v>0</v>
      </c>
      <c r="BJ175" s="16" t="s">
        <v>86</v>
      </c>
      <c r="BK175" s="223">
        <f>ROUND(I175*H175,2)</f>
        <v>10844.799999999999</v>
      </c>
      <c r="BL175" s="16" t="s">
        <v>204</v>
      </c>
      <c r="BM175" s="222" t="s">
        <v>627</v>
      </c>
    </row>
    <row r="176" s="2" customFormat="1" ht="16.5" customHeight="1">
      <c r="A176" s="31"/>
      <c r="B176" s="32"/>
      <c r="C176" s="211" t="s">
        <v>393</v>
      </c>
      <c r="D176" s="211" t="s">
        <v>188</v>
      </c>
      <c r="E176" s="212" t="s">
        <v>558</v>
      </c>
      <c r="F176" s="213" t="s">
        <v>559</v>
      </c>
      <c r="G176" s="214" t="s">
        <v>216</v>
      </c>
      <c r="H176" s="215">
        <v>33.890000000000001</v>
      </c>
      <c r="I176" s="216">
        <v>700</v>
      </c>
      <c r="J176" s="216">
        <f>ROUND(I176*H176,2)</f>
        <v>23723</v>
      </c>
      <c r="K176" s="217"/>
      <c r="L176" s="37"/>
      <c r="M176" s="218" t="s">
        <v>1</v>
      </c>
      <c r="N176" s="219" t="s">
        <v>43</v>
      </c>
      <c r="O176" s="220">
        <v>0</v>
      </c>
      <c r="P176" s="220">
        <f>O176*H176</f>
        <v>0</v>
      </c>
      <c r="Q176" s="220">
        <v>0</v>
      </c>
      <c r="R176" s="220">
        <f>Q176*H176</f>
        <v>0</v>
      </c>
      <c r="S176" s="220">
        <v>0</v>
      </c>
      <c r="T176" s="221">
        <f>S176*H176</f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222" t="s">
        <v>204</v>
      </c>
      <c r="AT176" s="222" t="s">
        <v>188</v>
      </c>
      <c r="AU176" s="222" t="s">
        <v>88</v>
      </c>
      <c r="AY176" s="16" t="s">
        <v>187</v>
      </c>
      <c r="BE176" s="223">
        <f>IF(N176="základní",J176,0)</f>
        <v>23723</v>
      </c>
      <c r="BF176" s="223">
        <f>IF(N176="snížená",J176,0)</f>
        <v>0</v>
      </c>
      <c r="BG176" s="223">
        <f>IF(N176="zákl. přenesená",J176,0)</f>
        <v>0</v>
      </c>
      <c r="BH176" s="223">
        <f>IF(N176="sníž. přenesená",J176,0)</f>
        <v>0</v>
      </c>
      <c r="BI176" s="223">
        <f>IF(N176="nulová",J176,0)</f>
        <v>0</v>
      </c>
      <c r="BJ176" s="16" t="s">
        <v>86</v>
      </c>
      <c r="BK176" s="223">
        <f>ROUND(I176*H176,2)</f>
        <v>23723</v>
      </c>
      <c r="BL176" s="16" t="s">
        <v>204</v>
      </c>
      <c r="BM176" s="222" t="s">
        <v>628</v>
      </c>
    </row>
    <row r="177" s="2" customFormat="1" ht="16.5" customHeight="1">
      <c r="A177" s="31"/>
      <c r="B177" s="32"/>
      <c r="C177" s="263" t="s">
        <v>395</v>
      </c>
      <c r="D177" s="263" t="s">
        <v>461</v>
      </c>
      <c r="E177" s="264" t="s">
        <v>561</v>
      </c>
      <c r="F177" s="265" t="s">
        <v>562</v>
      </c>
      <c r="G177" s="266" t="s">
        <v>216</v>
      </c>
      <c r="H177" s="267">
        <v>37.279000000000003</v>
      </c>
      <c r="I177" s="268">
        <v>500</v>
      </c>
      <c r="J177" s="268">
        <f>ROUND(I177*H177,2)</f>
        <v>18639.5</v>
      </c>
      <c r="K177" s="269"/>
      <c r="L177" s="270"/>
      <c r="M177" s="271" t="s">
        <v>1</v>
      </c>
      <c r="N177" s="272" t="s">
        <v>43</v>
      </c>
      <c r="O177" s="220">
        <v>0</v>
      </c>
      <c r="P177" s="220">
        <f>O177*H177</f>
        <v>0</v>
      </c>
      <c r="Q177" s="220">
        <v>0</v>
      </c>
      <c r="R177" s="220">
        <f>Q177*H177</f>
        <v>0</v>
      </c>
      <c r="S177" s="220">
        <v>0</v>
      </c>
      <c r="T177" s="221">
        <f>S177*H177</f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222" t="s">
        <v>332</v>
      </c>
      <c r="AT177" s="222" t="s">
        <v>461</v>
      </c>
      <c r="AU177" s="222" t="s">
        <v>88</v>
      </c>
      <c r="AY177" s="16" t="s">
        <v>187</v>
      </c>
      <c r="BE177" s="223">
        <f>IF(N177="základní",J177,0)</f>
        <v>18639.5</v>
      </c>
      <c r="BF177" s="223">
        <f>IF(N177="snížená",J177,0)</f>
        <v>0</v>
      </c>
      <c r="BG177" s="223">
        <f>IF(N177="zákl. přenesená",J177,0)</f>
        <v>0</v>
      </c>
      <c r="BH177" s="223">
        <f>IF(N177="sníž. přenesená",J177,0)</f>
        <v>0</v>
      </c>
      <c r="BI177" s="223">
        <f>IF(N177="nulová",J177,0)</f>
        <v>0</v>
      </c>
      <c r="BJ177" s="16" t="s">
        <v>86</v>
      </c>
      <c r="BK177" s="223">
        <f>ROUND(I177*H177,2)</f>
        <v>18639.5</v>
      </c>
      <c r="BL177" s="16" t="s">
        <v>204</v>
      </c>
      <c r="BM177" s="222" t="s">
        <v>629</v>
      </c>
    </row>
    <row r="178" s="12" customFormat="1">
      <c r="A178" s="12"/>
      <c r="B178" s="232"/>
      <c r="C178" s="233"/>
      <c r="D178" s="224" t="s">
        <v>226</v>
      </c>
      <c r="E178" s="233"/>
      <c r="F178" s="234" t="s">
        <v>630</v>
      </c>
      <c r="G178" s="233"/>
      <c r="H178" s="235">
        <v>37.279000000000003</v>
      </c>
      <c r="I178" s="233"/>
      <c r="J178" s="233"/>
      <c r="K178" s="233"/>
      <c r="L178" s="236"/>
      <c r="M178" s="237"/>
      <c r="N178" s="238"/>
      <c r="O178" s="238"/>
      <c r="P178" s="238"/>
      <c r="Q178" s="238"/>
      <c r="R178" s="238"/>
      <c r="S178" s="238"/>
      <c r="T178" s="239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T178" s="240" t="s">
        <v>226</v>
      </c>
      <c r="AU178" s="240" t="s">
        <v>88</v>
      </c>
      <c r="AV178" s="12" t="s">
        <v>88</v>
      </c>
      <c r="AW178" s="12" t="s">
        <v>4</v>
      </c>
      <c r="AX178" s="12" t="s">
        <v>86</v>
      </c>
      <c r="AY178" s="240" t="s">
        <v>187</v>
      </c>
    </row>
    <row r="179" s="11" customFormat="1" ht="22.8" customHeight="1">
      <c r="A179" s="11"/>
      <c r="B179" s="198"/>
      <c r="C179" s="199"/>
      <c r="D179" s="200" t="s">
        <v>77</v>
      </c>
      <c r="E179" s="251" t="s">
        <v>631</v>
      </c>
      <c r="F179" s="251" t="s">
        <v>632</v>
      </c>
      <c r="G179" s="199"/>
      <c r="H179" s="199"/>
      <c r="I179" s="199"/>
      <c r="J179" s="252">
        <f>BK179</f>
        <v>306199.5</v>
      </c>
      <c r="K179" s="199"/>
      <c r="L179" s="203"/>
      <c r="M179" s="204"/>
      <c r="N179" s="205"/>
      <c r="O179" s="205"/>
      <c r="P179" s="206">
        <f>SUM(P180:P185)</f>
        <v>0</v>
      </c>
      <c r="Q179" s="205"/>
      <c r="R179" s="206">
        <f>SUM(R180:R185)</f>
        <v>0</v>
      </c>
      <c r="S179" s="205"/>
      <c r="T179" s="207">
        <f>SUM(T180:T185)</f>
        <v>0</v>
      </c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R179" s="208" t="s">
        <v>86</v>
      </c>
      <c r="AT179" s="209" t="s">
        <v>77</v>
      </c>
      <c r="AU179" s="209" t="s">
        <v>86</v>
      </c>
      <c r="AY179" s="208" t="s">
        <v>187</v>
      </c>
      <c r="BK179" s="210">
        <f>SUM(BK180:BK185)</f>
        <v>306199.5</v>
      </c>
    </row>
    <row r="180" s="2" customFormat="1" ht="33" customHeight="1">
      <c r="A180" s="31"/>
      <c r="B180" s="32"/>
      <c r="C180" s="211" t="s">
        <v>398</v>
      </c>
      <c r="D180" s="211" t="s">
        <v>188</v>
      </c>
      <c r="E180" s="212" t="s">
        <v>633</v>
      </c>
      <c r="F180" s="213" t="s">
        <v>634</v>
      </c>
      <c r="G180" s="214" t="s">
        <v>216</v>
      </c>
      <c r="H180" s="215">
        <v>131.09999999999999</v>
      </c>
      <c r="I180" s="216">
        <v>980</v>
      </c>
      <c r="J180" s="216">
        <f>ROUND(I180*H180,2)</f>
        <v>128478</v>
      </c>
      <c r="K180" s="217"/>
      <c r="L180" s="37"/>
      <c r="M180" s="218" t="s">
        <v>1</v>
      </c>
      <c r="N180" s="219" t="s">
        <v>43</v>
      </c>
      <c r="O180" s="220">
        <v>0</v>
      </c>
      <c r="P180" s="220">
        <f>O180*H180</f>
        <v>0</v>
      </c>
      <c r="Q180" s="220">
        <v>0</v>
      </c>
      <c r="R180" s="220">
        <f>Q180*H180</f>
        <v>0</v>
      </c>
      <c r="S180" s="220">
        <v>0</v>
      </c>
      <c r="T180" s="221">
        <f>S180*H180</f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222" t="s">
        <v>204</v>
      </c>
      <c r="AT180" s="222" t="s">
        <v>188</v>
      </c>
      <c r="AU180" s="222" t="s">
        <v>88</v>
      </c>
      <c r="AY180" s="16" t="s">
        <v>187</v>
      </c>
      <c r="BE180" s="223">
        <f>IF(N180="základní",J180,0)</f>
        <v>128478</v>
      </c>
      <c r="BF180" s="223">
        <f>IF(N180="snížená",J180,0)</f>
        <v>0</v>
      </c>
      <c r="BG180" s="223">
        <f>IF(N180="zákl. přenesená",J180,0)</f>
        <v>0</v>
      </c>
      <c r="BH180" s="223">
        <f>IF(N180="sníž. přenesená",J180,0)</f>
        <v>0</v>
      </c>
      <c r="BI180" s="223">
        <f>IF(N180="nulová",J180,0)</f>
        <v>0</v>
      </c>
      <c r="BJ180" s="16" t="s">
        <v>86</v>
      </c>
      <c r="BK180" s="223">
        <f>ROUND(I180*H180,2)</f>
        <v>128478</v>
      </c>
      <c r="BL180" s="16" t="s">
        <v>204</v>
      </c>
      <c r="BM180" s="222" t="s">
        <v>635</v>
      </c>
    </row>
    <row r="181" s="2" customFormat="1">
      <c r="A181" s="31"/>
      <c r="B181" s="32"/>
      <c r="C181" s="33"/>
      <c r="D181" s="224" t="s">
        <v>194</v>
      </c>
      <c r="E181" s="33"/>
      <c r="F181" s="225" t="s">
        <v>585</v>
      </c>
      <c r="G181" s="33"/>
      <c r="H181" s="33"/>
      <c r="I181" s="33"/>
      <c r="J181" s="33"/>
      <c r="K181" s="33"/>
      <c r="L181" s="37"/>
      <c r="M181" s="226"/>
      <c r="N181" s="227"/>
      <c r="O181" s="83"/>
      <c r="P181" s="83"/>
      <c r="Q181" s="83"/>
      <c r="R181" s="83"/>
      <c r="S181" s="83"/>
      <c r="T181" s="84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T181" s="16" t="s">
        <v>194</v>
      </c>
      <c r="AU181" s="16" t="s">
        <v>88</v>
      </c>
    </row>
    <row r="182" s="2" customFormat="1" ht="16.5" customHeight="1">
      <c r="A182" s="31"/>
      <c r="B182" s="32"/>
      <c r="C182" s="211" t="s">
        <v>403</v>
      </c>
      <c r="D182" s="211" t="s">
        <v>188</v>
      </c>
      <c r="E182" s="212" t="s">
        <v>586</v>
      </c>
      <c r="F182" s="213" t="s">
        <v>587</v>
      </c>
      <c r="G182" s="214" t="s">
        <v>216</v>
      </c>
      <c r="H182" s="215">
        <v>131.09999999999999</v>
      </c>
      <c r="I182" s="216">
        <v>440</v>
      </c>
      <c r="J182" s="216">
        <f>ROUND(I182*H182,2)</f>
        <v>57684</v>
      </c>
      <c r="K182" s="217"/>
      <c r="L182" s="37"/>
      <c r="M182" s="218" t="s">
        <v>1</v>
      </c>
      <c r="N182" s="219" t="s">
        <v>43</v>
      </c>
      <c r="O182" s="220">
        <v>0</v>
      </c>
      <c r="P182" s="220">
        <f>O182*H182</f>
        <v>0</v>
      </c>
      <c r="Q182" s="220">
        <v>0</v>
      </c>
      <c r="R182" s="220">
        <f>Q182*H182</f>
        <v>0</v>
      </c>
      <c r="S182" s="220">
        <v>0</v>
      </c>
      <c r="T182" s="221">
        <f>S182*H182</f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222" t="s">
        <v>204</v>
      </c>
      <c r="AT182" s="222" t="s">
        <v>188</v>
      </c>
      <c r="AU182" s="222" t="s">
        <v>88</v>
      </c>
      <c r="AY182" s="16" t="s">
        <v>187</v>
      </c>
      <c r="BE182" s="223">
        <f>IF(N182="základní",J182,0)</f>
        <v>57684</v>
      </c>
      <c r="BF182" s="223">
        <f>IF(N182="snížená",J182,0)</f>
        <v>0</v>
      </c>
      <c r="BG182" s="223">
        <f>IF(N182="zákl. přenesená",J182,0)</f>
        <v>0</v>
      </c>
      <c r="BH182" s="223">
        <f>IF(N182="sníž. přenesená",J182,0)</f>
        <v>0</v>
      </c>
      <c r="BI182" s="223">
        <f>IF(N182="nulová",J182,0)</f>
        <v>0</v>
      </c>
      <c r="BJ182" s="16" t="s">
        <v>86</v>
      </c>
      <c r="BK182" s="223">
        <f>ROUND(I182*H182,2)</f>
        <v>57684</v>
      </c>
      <c r="BL182" s="16" t="s">
        <v>204</v>
      </c>
      <c r="BM182" s="222" t="s">
        <v>636</v>
      </c>
    </row>
    <row r="183" s="2" customFormat="1" ht="16.5" customHeight="1">
      <c r="A183" s="31"/>
      <c r="B183" s="32"/>
      <c r="C183" s="263" t="s">
        <v>407</v>
      </c>
      <c r="D183" s="263" t="s">
        <v>461</v>
      </c>
      <c r="E183" s="264" t="s">
        <v>589</v>
      </c>
      <c r="F183" s="265" t="s">
        <v>590</v>
      </c>
      <c r="G183" s="266" t="s">
        <v>216</v>
      </c>
      <c r="H183" s="267">
        <v>144.21000000000001</v>
      </c>
      <c r="I183" s="268">
        <v>750</v>
      </c>
      <c r="J183" s="268">
        <f>ROUND(I183*H183,2)</f>
        <v>108157.5</v>
      </c>
      <c r="K183" s="269"/>
      <c r="L183" s="270"/>
      <c r="M183" s="271" t="s">
        <v>1</v>
      </c>
      <c r="N183" s="272" t="s">
        <v>43</v>
      </c>
      <c r="O183" s="220">
        <v>0</v>
      </c>
      <c r="P183" s="220">
        <f>O183*H183</f>
        <v>0</v>
      </c>
      <c r="Q183" s="220">
        <v>0</v>
      </c>
      <c r="R183" s="220">
        <f>Q183*H183</f>
        <v>0</v>
      </c>
      <c r="S183" s="220">
        <v>0</v>
      </c>
      <c r="T183" s="221">
        <f>S183*H183</f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222" t="s">
        <v>332</v>
      </c>
      <c r="AT183" s="222" t="s">
        <v>461</v>
      </c>
      <c r="AU183" s="222" t="s">
        <v>88</v>
      </c>
      <c r="AY183" s="16" t="s">
        <v>187</v>
      </c>
      <c r="BE183" s="223">
        <f>IF(N183="základní",J183,0)</f>
        <v>108157.5</v>
      </c>
      <c r="BF183" s="223">
        <f>IF(N183="snížená",J183,0)</f>
        <v>0</v>
      </c>
      <c r="BG183" s="223">
        <f>IF(N183="zákl. přenesená",J183,0)</f>
        <v>0</v>
      </c>
      <c r="BH183" s="223">
        <f>IF(N183="sníž. přenesená",J183,0)</f>
        <v>0</v>
      </c>
      <c r="BI183" s="223">
        <f>IF(N183="nulová",J183,0)</f>
        <v>0</v>
      </c>
      <c r="BJ183" s="16" t="s">
        <v>86</v>
      </c>
      <c r="BK183" s="223">
        <f>ROUND(I183*H183,2)</f>
        <v>108157.5</v>
      </c>
      <c r="BL183" s="16" t="s">
        <v>204</v>
      </c>
      <c r="BM183" s="222" t="s">
        <v>637</v>
      </c>
    </row>
    <row r="184" s="12" customFormat="1">
      <c r="A184" s="12"/>
      <c r="B184" s="232"/>
      <c r="C184" s="233"/>
      <c r="D184" s="224" t="s">
        <v>226</v>
      </c>
      <c r="E184" s="233"/>
      <c r="F184" s="234" t="s">
        <v>638</v>
      </c>
      <c r="G184" s="233"/>
      <c r="H184" s="235">
        <v>144.21000000000001</v>
      </c>
      <c r="I184" s="233"/>
      <c r="J184" s="233"/>
      <c r="K184" s="233"/>
      <c r="L184" s="236"/>
      <c r="M184" s="237"/>
      <c r="N184" s="238"/>
      <c r="O184" s="238"/>
      <c r="P184" s="238"/>
      <c r="Q184" s="238"/>
      <c r="R184" s="238"/>
      <c r="S184" s="238"/>
      <c r="T184" s="239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T184" s="240" t="s">
        <v>226</v>
      </c>
      <c r="AU184" s="240" t="s">
        <v>88</v>
      </c>
      <c r="AV184" s="12" t="s">
        <v>88</v>
      </c>
      <c r="AW184" s="12" t="s">
        <v>4</v>
      </c>
      <c r="AX184" s="12" t="s">
        <v>86</v>
      </c>
      <c r="AY184" s="240" t="s">
        <v>187</v>
      </c>
    </row>
    <row r="185" s="2" customFormat="1" ht="16.5" customHeight="1">
      <c r="A185" s="31"/>
      <c r="B185" s="32"/>
      <c r="C185" s="211" t="s">
        <v>411</v>
      </c>
      <c r="D185" s="211" t="s">
        <v>188</v>
      </c>
      <c r="E185" s="212" t="s">
        <v>593</v>
      </c>
      <c r="F185" s="213" t="s">
        <v>594</v>
      </c>
      <c r="G185" s="214" t="s">
        <v>237</v>
      </c>
      <c r="H185" s="215">
        <v>47.520000000000003</v>
      </c>
      <c r="I185" s="216">
        <v>250</v>
      </c>
      <c r="J185" s="216">
        <f>ROUND(I185*H185,2)</f>
        <v>11880</v>
      </c>
      <c r="K185" s="217"/>
      <c r="L185" s="37"/>
      <c r="M185" s="218" t="s">
        <v>1</v>
      </c>
      <c r="N185" s="219" t="s">
        <v>43</v>
      </c>
      <c r="O185" s="220">
        <v>0</v>
      </c>
      <c r="P185" s="220">
        <f>O185*H185</f>
        <v>0</v>
      </c>
      <c r="Q185" s="220">
        <v>0</v>
      </c>
      <c r="R185" s="220">
        <f>Q185*H185</f>
        <v>0</v>
      </c>
      <c r="S185" s="220">
        <v>0</v>
      </c>
      <c r="T185" s="221">
        <f>S185*H185</f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222" t="s">
        <v>204</v>
      </c>
      <c r="AT185" s="222" t="s">
        <v>188</v>
      </c>
      <c r="AU185" s="222" t="s">
        <v>88</v>
      </c>
      <c r="AY185" s="16" t="s">
        <v>187</v>
      </c>
      <c r="BE185" s="223">
        <f>IF(N185="základní",J185,0)</f>
        <v>11880</v>
      </c>
      <c r="BF185" s="223">
        <f>IF(N185="snížená",J185,0)</f>
        <v>0</v>
      </c>
      <c r="BG185" s="223">
        <f>IF(N185="zákl. přenesená",J185,0)</f>
        <v>0</v>
      </c>
      <c r="BH185" s="223">
        <f>IF(N185="sníž. přenesená",J185,0)</f>
        <v>0</v>
      </c>
      <c r="BI185" s="223">
        <f>IF(N185="nulová",J185,0)</f>
        <v>0</v>
      </c>
      <c r="BJ185" s="16" t="s">
        <v>86</v>
      </c>
      <c r="BK185" s="223">
        <f>ROUND(I185*H185,2)</f>
        <v>11880</v>
      </c>
      <c r="BL185" s="16" t="s">
        <v>204</v>
      </c>
      <c r="BM185" s="222" t="s">
        <v>639</v>
      </c>
    </row>
    <row r="186" s="11" customFormat="1" ht="22.8" customHeight="1">
      <c r="A186" s="11"/>
      <c r="B186" s="198"/>
      <c r="C186" s="199"/>
      <c r="D186" s="200" t="s">
        <v>77</v>
      </c>
      <c r="E186" s="251" t="s">
        <v>640</v>
      </c>
      <c r="F186" s="251" t="s">
        <v>641</v>
      </c>
      <c r="G186" s="199"/>
      <c r="H186" s="199"/>
      <c r="I186" s="199"/>
      <c r="J186" s="252">
        <f>BK186</f>
        <v>38432.099999999999</v>
      </c>
      <c r="K186" s="199"/>
      <c r="L186" s="203"/>
      <c r="M186" s="204"/>
      <c r="N186" s="205"/>
      <c r="O186" s="205"/>
      <c r="P186" s="206">
        <f>SUM(P187:P195)</f>
        <v>0</v>
      </c>
      <c r="Q186" s="205"/>
      <c r="R186" s="206">
        <f>SUM(R187:R195)</f>
        <v>0</v>
      </c>
      <c r="S186" s="205"/>
      <c r="T186" s="207">
        <f>SUM(T187:T195)</f>
        <v>0</v>
      </c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R186" s="208" t="s">
        <v>86</v>
      </c>
      <c r="AT186" s="209" t="s">
        <v>77</v>
      </c>
      <c r="AU186" s="209" t="s">
        <v>86</v>
      </c>
      <c r="AY186" s="208" t="s">
        <v>187</v>
      </c>
      <c r="BK186" s="210">
        <f>SUM(BK187:BK195)</f>
        <v>38432.099999999999</v>
      </c>
    </row>
    <row r="187" s="2" customFormat="1" ht="16.5" customHeight="1">
      <c r="A187" s="31"/>
      <c r="B187" s="32"/>
      <c r="C187" s="211" t="s">
        <v>415</v>
      </c>
      <c r="D187" s="211" t="s">
        <v>188</v>
      </c>
      <c r="E187" s="212" t="s">
        <v>642</v>
      </c>
      <c r="F187" s="213" t="s">
        <v>643</v>
      </c>
      <c r="G187" s="214" t="s">
        <v>216</v>
      </c>
      <c r="H187" s="215">
        <v>19.007000000000001</v>
      </c>
      <c r="I187" s="216">
        <v>1350</v>
      </c>
      <c r="J187" s="216">
        <f>ROUND(I187*H187,2)</f>
        <v>25659.450000000001</v>
      </c>
      <c r="K187" s="217"/>
      <c r="L187" s="37"/>
      <c r="M187" s="218" t="s">
        <v>1</v>
      </c>
      <c r="N187" s="219" t="s">
        <v>43</v>
      </c>
      <c r="O187" s="220">
        <v>0</v>
      </c>
      <c r="P187" s="220">
        <f>O187*H187</f>
        <v>0</v>
      </c>
      <c r="Q187" s="220">
        <v>0</v>
      </c>
      <c r="R187" s="220">
        <f>Q187*H187</f>
        <v>0</v>
      </c>
      <c r="S187" s="220">
        <v>0</v>
      </c>
      <c r="T187" s="221">
        <f>S187*H187</f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222" t="s">
        <v>204</v>
      </c>
      <c r="AT187" s="222" t="s">
        <v>188</v>
      </c>
      <c r="AU187" s="222" t="s">
        <v>88</v>
      </c>
      <c r="AY187" s="16" t="s">
        <v>187</v>
      </c>
      <c r="BE187" s="223">
        <f>IF(N187="základní",J187,0)</f>
        <v>25659.450000000001</v>
      </c>
      <c r="BF187" s="223">
        <f>IF(N187="snížená",J187,0)</f>
        <v>0</v>
      </c>
      <c r="BG187" s="223">
        <f>IF(N187="zákl. přenesená",J187,0)</f>
        <v>0</v>
      </c>
      <c r="BH187" s="223">
        <f>IF(N187="sníž. přenesená",J187,0)</f>
        <v>0</v>
      </c>
      <c r="BI187" s="223">
        <f>IF(N187="nulová",J187,0)</f>
        <v>0</v>
      </c>
      <c r="BJ187" s="16" t="s">
        <v>86</v>
      </c>
      <c r="BK187" s="223">
        <f>ROUND(I187*H187,2)</f>
        <v>25659.450000000001</v>
      </c>
      <c r="BL187" s="16" t="s">
        <v>204</v>
      </c>
      <c r="BM187" s="222" t="s">
        <v>644</v>
      </c>
    </row>
    <row r="188" s="12" customFormat="1">
      <c r="A188" s="12"/>
      <c r="B188" s="232"/>
      <c r="C188" s="233"/>
      <c r="D188" s="224" t="s">
        <v>226</v>
      </c>
      <c r="E188" s="241" t="s">
        <v>1</v>
      </c>
      <c r="F188" s="234" t="s">
        <v>645</v>
      </c>
      <c r="G188" s="233"/>
      <c r="H188" s="235">
        <v>19.007000000000001</v>
      </c>
      <c r="I188" s="233"/>
      <c r="J188" s="233"/>
      <c r="K188" s="233"/>
      <c r="L188" s="236"/>
      <c r="M188" s="237"/>
      <c r="N188" s="238"/>
      <c r="O188" s="238"/>
      <c r="P188" s="238"/>
      <c r="Q188" s="238"/>
      <c r="R188" s="238"/>
      <c r="S188" s="238"/>
      <c r="T188" s="239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T188" s="240" t="s">
        <v>226</v>
      </c>
      <c r="AU188" s="240" t="s">
        <v>88</v>
      </c>
      <c r="AV188" s="12" t="s">
        <v>88</v>
      </c>
      <c r="AW188" s="12" t="s">
        <v>32</v>
      </c>
      <c r="AX188" s="12" t="s">
        <v>86</v>
      </c>
      <c r="AY188" s="240" t="s">
        <v>187</v>
      </c>
    </row>
    <row r="189" s="2" customFormat="1" ht="16.5" customHeight="1">
      <c r="A189" s="31"/>
      <c r="B189" s="32"/>
      <c r="C189" s="263" t="s">
        <v>419</v>
      </c>
      <c r="D189" s="263" t="s">
        <v>461</v>
      </c>
      <c r="E189" s="264" t="s">
        <v>646</v>
      </c>
      <c r="F189" s="265" t="s">
        <v>647</v>
      </c>
      <c r="G189" s="266" t="s">
        <v>216</v>
      </c>
      <c r="H189" s="267">
        <v>20.908000000000001</v>
      </c>
      <c r="I189" s="268">
        <v>500</v>
      </c>
      <c r="J189" s="268">
        <f>ROUND(I189*H189,2)</f>
        <v>10454</v>
      </c>
      <c r="K189" s="269"/>
      <c r="L189" s="270"/>
      <c r="M189" s="271" t="s">
        <v>1</v>
      </c>
      <c r="N189" s="272" t="s">
        <v>43</v>
      </c>
      <c r="O189" s="220">
        <v>0</v>
      </c>
      <c r="P189" s="220">
        <f>O189*H189</f>
        <v>0</v>
      </c>
      <c r="Q189" s="220">
        <v>0</v>
      </c>
      <c r="R189" s="220">
        <f>Q189*H189</f>
        <v>0</v>
      </c>
      <c r="S189" s="220">
        <v>0</v>
      </c>
      <c r="T189" s="221">
        <f>S189*H189</f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222" t="s">
        <v>332</v>
      </c>
      <c r="AT189" s="222" t="s">
        <v>461</v>
      </c>
      <c r="AU189" s="222" t="s">
        <v>88</v>
      </c>
      <c r="AY189" s="16" t="s">
        <v>187</v>
      </c>
      <c r="BE189" s="223">
        <f>IF(N189="základní",J189,0)</f>
        <v>10454</v>
      </c>
      <c r="BF189" s="223">
        <f>IF(N189="snížená",J189,0)</f>
        <v>0</v>
      </c>
      <c r="BG189" s="223">
        <f>IF(N189="zákl. přenesená",J189,0)</f>
        <v>0</v>
      </c>
      <c r="BH189" s="223">
        <f>IF(N189="sníž. přenesená",J189,0)</f>
        <v>0</v>
      </c>
      <c r="BI189" s="223">
        <f>IF(N189="nulová",J189,0)</f>
        <v>0</v>
      </c>
      <c r="BJ189" s="16" t="s">
        <v>86</v>
      </c>
      <c r="BK189" s="223">
        <f>ROUND(I189*H189,2)</f>
        <v>10454</v>
      </c>
      <c r="BL189" s="16" t="s">
        <v>204</v>
      </c>
      <c r="BM189" s="222" t="s">
        <v>648</v>
      </c>
    </row>
    <row r="190" s="12" customFormat="1">
      <c r="A190" s="12"/>
      <c r="B190" s="232"/>
      <c r="C190" s="233"/>
      <c r="D190" s="224" t="s">
        <v>226</v>
      </c>
      <c r="E190" s="233"/>
      <c r="F190" s="234" t="s">
        <v>649</v>
      </c>
      <c r="G190" s="233"/>
      <c r="H190" s="235">
        <v>20.908000000000001</v>
      </c>
      <c r="I190" s="233"/>
      <c r="J190" s="233"/>
      <c r="K190" s="233"/>
      <c r="L190" s="236"/>
      <c r="M190" s="237"/>
      <c r="N190" s="238"/>
      <c r="O190" s="238"/>
      <c r="P190" s="238"/>
      <c r="Q190" s="238"/>
      <c r="R190" s="238"/>
      <c r="S190" s="238"/>
      <c r="T190" s="239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T190" s="240" t="s">
        <v>226</v>
      </c>
      <c r="AU190" s="240" t="s">
        <v>88</v>
      </c>
      <c r="AV190" s="12" t="s">
        <v>88</v>
      </c>
      <c r="AW190" s="12" t="s">
        <v>4</v>
      </c>
      <c r="AX190" s="12" t="s">
        <v>86</v>
      </c>
      <c r="AY190" s="240" t="s">
        <v>187</v>
      </c>
    </row>
    <row r="191" s="2" customFormat="1" ht="21.75" customHeight="1">
      <c r="A191" s="31"/>
      <c r="B191" s="32"/>
      <c r="C191" s="211" t="s">
        <v>424</v>
      </c>
      <c r="D191" s="211" t="s">
        <v>188</v>
      </c>
      <c r="E191" s="212" t="s">
        <v>650</v>
      </c>
      <c r="F191" s="213" t="s">
        <v>651</v>
      </c>
      <c r="G191" s="214" t="s">
        <v>237</v>
      </c>
      <c r="H191" s="215">
        <v>12.670999999999999</v>
      </c>
      <c r="I191" s="216">
        <v>150</v>
      </c>
      <c r="J191" s="216">
        <f>ROUND(I191*H191,2)</f>
        <v>1900.6500000000001</v>
      </c>
      <c r="K191" s="217"/>
      <c r="L191" s="37"/>
      <c r="M191" s="218" t="s">
        <v>1</v>
      </c>
      <c r="N191" s="219" t="s">
        <v>43</v>
      </c>
      <c r="O191" s="220">
        <v>0</v>
      </c>
      <c r="P191" s="220">
        <f>O191*H191</f>
        <v>0</v>
      </c>
      <c r="Q191" s="220">
        <v>0</v>
      </c>
      <c r="R191" s="220">
        <f>Q191*H191</f>
        <v>0</v>
      </c>
      <c r="S191" s="220">
        <v>0</v>
      </c>
      <c r="T191" s="221">
        <f>S191*H191</f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222" t="s">
        <v>204</v>
      </c>
      <c r="AT191" s="222" t="s">
        <v>188</v>
      </c>
      <c r="AU191" s="222" t="s">
        <v>88</v>
      </c>
      <c r="AY191" s="16" t="s">
        <v>187</v>
      </c>
      <c r="BE191" s="223">
        <f>IF(N191="základní",J191,0)</f>
        <v>1900.6500000000001</v>
      </c>
      <c r="BF191" s="223">
        <f>IF(N191="snížená",J191,0)</f>
        <v>0</v>
      </c>
      <c r="BG191" s="223">
        <f>IF(N191="zákl. přenesená",J191,0)</f>
        <v>0</v>
      </c>
      <c r="BH191" s="223">
        <f>IF(N191="sníž. přenesená",J191,0)</f>
        <v>0</v>
      </c>
      <c r="BI191" s="223">
        <f>IF(N191="nulová",J191,0)</f>
        <v>0</v>
      </c>
      <c r="BJ191" s="16" t="s">
        <v>86</v>
      </c>
      <c r="BK191" s="223">
        <f>ROUND(I191*H191,2)</f>
        <v>1900.6500000000001</v>
      </c>
      <c r="BL191" s="16" t="s">
        <v>204</v>
      </c>
      <c r="BM191" s="222" t="s">
        <v>652</v>
      </c>
    </row>
    <row r="192" s="12" customFormat="1">
      <c r="A192" s="12"/>
      <c r="B192" s="232"/>
      <c r="C192" s="233"/>
      <c r="D192" s="224" t="s">
        <v>226</v>
      </c>
      <c r="E192" s="241" t="s">
        <v>1</v>
      </c>
      <c r="F192" s="234" t="s">
        <v>653</v>
      </c>
      <c r="G192" s="233"/>
      <c r="H192" s="235">
        <v>12.670999999999999</v>
      </c>
      <c r="I192" s="233"/>
      <c r="J192" s="233"/>
      <c r="K192" s="233"/>
      <c r="L192" s="236"/>
      <c r="M192" s="237"/>
      <c r="N192" s="238"/>
      <c r="O192" s="238"/>
      <c r="P192" s="238"/>
      <c r="Q192" s="238"/>
      <c r="R192" s="238"/>
      <c r="S192" s="238"/>
      <c r="T192" s="239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T192" s="240" t="s">
        <v>226</v>
      </c>
      <c r="AU192" s="240" t="s">
        <v>88</v>
      </c>
      <c r="AV192" s="12" t="s">
        <v>88</v>
      </c>
      <c r="AW192" s="12" t="s">
        <v>32</v>
      </c>
      <c r="AX192" s="12" t="s">
        <v>86</v>
      </c>
      <c r="AY192" s="240" t="s">
        <v>187</v>
      </c>
    </row>
    <row r="193" s="2" customFormat="1" ht="16.5" customHeight="1">
      <c r="A193" s="31"/>
      <c r="B193" s="32"/>
      <c r="C193" s="263" t="s">
        <v>429</v>
      </c>
      <c r="D193" s="263" t="s">
        <v>461</v>
      </c>
      <c r="E193" s="264" t="s">
        <v>646</v>
      </c>
      <c r="F193" s="265" t="s">
        <v>647</v>
      </c>
      <c r="G193" s="266" t="s">
        <v>216</v>
      </c>
      <c r="H193" s="267">
        <v>0.83599999999999997</v>
      </c>
      <c r="I193" s="268">
        <v>500</v>
      </c>
      <c r="J193" s="268">
        <f>ROUND(I193*H193,2)</f>
        <v>418</v>
      </c>
      <c r="K193" s="269"/>
      <c r="L193" s="270"/>
      <c r="M193" s="271" t="s">
        <v>1</v>
      </c>
      <c r="N193" s="272" t="s">
        <v>43</v>
      </c>
      <c r="O193" s="220">
        <v>0</v>
      </c>
      <c r="P193" s="220">
        <f>O193*H193</f>
        <v>0</v>
      </c>
      <c r="Q193" s="220">
        <v>0</v>
      </c>
      <c r="R193" s="220">
        <f>Q193*H193</f>
        <v>0</v>
      </c>
      <c r="S193" s="220">
        <v>0</v>
      </c>
      <c r="T193" s="221">
        <f>S193*H193</f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222" t="s">
        <v>332</v>
      </c>
      <c r="AT193" s="222" t="s">
        <v>461</v>
      </c>
      <c r="AU193" s="222" t="s">
        <v>88</v>
      </c>
      <c r="AY193" s="16" t="s">
        <v>187</v>
      </c>
      <c r="BE193" s="223">
        <f>IF(N193="základní",J193,0)</f>
        <v>418</v>
      </c>
      <c r="BF193" s="223">
        <f>IF(N193="snížená",J193,0)</f>
        <v>0</v>
      </c>
      <c r="BG193" s="223">
        <f>IF(N193="zákl. přenesená",J193,0)</f>
        <v>0</v>
      </c>
      <c r="BH193" s="223">
        <f>IF(N193="sníž. přenesená",J193,0)</f>
        <v>0</v>
      </c>
      <c r="BI193" s="223">
        <f>IF(N193="nulová",J193,0)</f>
        <v>0</v>
      </c>
      <c r="BJ193" s="16" t="s">
        <v>86</v>
      </c>
      <c r="BK193" s="223">
        <f>ROUND(I193*H193,2)</f>
        <v>418</v>
      </c>
      <c r="BL193" s="16" t="s">
        <v>204</v>
      </c>
      <c r="BM193" s="222" t="s">
        <v>654</v>
      </c>
    </row>
    <row r="194" s="12" customFormat="1">
      <c r="A194" s="12"/>
      <c r="B194" s="232"/>
      <c r="C194" s="233"/>
      <c r="D194" s="224" t="s">
        <v>226</v>
      </c>
      <c r="E194" s="241" t="s">
        <v>1</v>
      </c>
      <c r="F194" s="234" t="s">
        <v>655</v>
      </c>
      <c r="G194" s="233"/>
      <c r="H194" s="235">
        <v>0.76000000000000001</v>
      </c>
      <c r="I194" s="233"/>
      <c r="J194" s="233"/>
      <c r="K194" s="233"/>
      <c r="L194" s="236"/>
      <c r="M194" s="237"/>
      <c r="N194" s="238"/>
      <c r="O194" s="238"/>
      <c r="P194" s="238"/>
      <c r="Q194" s="238"/>
      <c r="R194" s="238"/>
      <c r="S194" s="238"/>
      <c r="T194" s="239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T194" s="240" t="s">
        <v>226</v>
      </c>
      <c r="AU194" s="240" t="s">
        <v>88</v>
      </c>
      <c r="AV194" s="12" t="s">
        <v>88</v>
      </c>
      <c r="AW194" s="12" t="s">
        <v>32</v>
      </c>
      <c r="AX194" s="12" t="s">
        <v>86</v>
      </c>
      <c r="AY194" s="240" t="s">
        <v>187</v>
      </c>
    </row>
    <row r="195" s="12" customFormat="1">
      <c r="A195" s="12"/>
      <c r="B195" s="232"/>
      <c r="C195" s="233"/>
      <c r="D195" s="224" t="s">
        <v>226</v>
      </c>
      <c r="E195" s="233"/>
      <c r="F195" s="234" t="s">
        <v>656</v>
      </c>
      <c r="G195" s="233"/>
      <c r="H195" s="235">
        <v>0.83599999999999997</v>
      </c>
      <c r="I195" s="233"/>
      <c r="J195" s="233"/>
      <c r="K195" s="233"/>
      <c r="L195" s="236"/>
      <c r="M195" s="237"/>
      <c r="N195" s="238"/>
      <c r="O195" s="238"/>
      <c r="P195" s="238"/>
      <c r="Q195" s="238"/>
      <c r="R195" s="238"/>
      <c r="S195" s="238"/>
      <c r="T195" s="239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T195" s="240" t="s">
        <v>226</v>
      </c>
      <c r="AU195" s="240" t="s">
        <v>88</v>
      </c>
      <c r="AV195" s="12" t="s">
        <v>88</v>
      </c>
      <c r="AW195" s="12" t="s">
        <v>4</v>
      </c>
      <c r="AX195" s="12" t="s">
        <v>86</v>
      </c>
      <c r="AY195" s="240" t="s">
        <v>187</v>
      </c>
    </row>
    <row r="196" s="11" customFormat="1" ht="22.8" customHeight="1">
      <c r="A196" s="11"/>
      <c r="B196" s="198"/>
      <c r="C196" s="199"/>
      <c r="D196" s="200" t="s">
        <v>77</v>
      </c>
      <c r="E196" s="251" t="s">
        <v>657</v>
      </c>
      <c r="F196" s="251" t="s">
        <v>658</v>
      </c>
      <c r="G196" s="199"/>
      <c r="H196" s="199"/>
      <c r="I196" s="199"/>
      <c r="J196" s="252">
        <f>BK196</f>
        <v>9463.5</v>
      </c>
      <c r="K196" s="199"/>
      <c r="L196" s="203"/>
      <c r="M196" s="204"/>
      <c r="N196" s="205"/>
      <c r="O196" s="205"/>
      <c r="P196" s="206">
        <f>SUM(P197:P204)</f>
        <v>0</v>
      </c>
      <c r="Q196" s="205"/>
      <c r="R196" s="206">
        <f>SUM(R197:R204)</f>
        <v>0</v>
      </c>
      <c r="S196" s="205"/>
      <c r="T196" s="207">
        <f>SUM(T197:T204)</f>
        <v>0</v>
      </c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R196" s="208" t="s">
        <v>86</v>
      </c>
      <c r="AT196" s="209" t="s">
        <v>77</v>
      </c>
      <c r="AU196" s="209" t="s">
        <v>86</v>
      </c>
      <c r="AY196" s="208" t="s">
        <v>187</v>
      </c>
      <c r="BK196" s="210">
        <f>SUM(BK197:BK204)</f>
        <v>9463.5</v>
      </c>
    </row>
    <row r="197" s="2" customFormat="1" ht="16.5" customHeight="1">
      <c r="A197" s="31"/>
      <c r="B197" s="32"/>
      <c r="C197" s="211" t="s">
        <v>659</v>
      </c>
      <c r="D197" s="211" t="s">
        <v>188</v>
      </c>
      <c r="E197" s="212" t="s">
        <v>660</v>
      </c>
      <c r="F197" s="213" t="s">
        <v>661</v>
      </c>
      <c r="G197" s="214" t="s">
        <v>216</v>
      </c>
      <c r="H197" s="215">
        <v>5.9000000000000004</v>
      </c>
      <c r="I197" s="216">
        <v>230</v>
      </c>
      <c r="J197" s="216">
        <f>ROUND(I197*H197,2)</f>
        <v>1357</v>
      </c>
      <c r="K197" s="217"/>
      <c r="L197" s="37"/>
      <c r="M197" s="218" t="s">
        <v>1</v>
      </c>
      <c r="N197" s="219" t="s">
        <v>43</v>
      </c>
      <c r="O197" s="220">
        <v>0</v>
      </c>
      <c r="P197" s="220">
        <f>O197*H197</f>
        <v>0</v>
      </c>
      <c r="Q197" s="220">
        <v>0</v>
      </c>
      <c r="R197" s="220">
        <f>Q197*H197</f>
        <v>0</v>
      </c>
      <c r="S197" s="220">
        <v>0</v>
      </c>
      <c r="T197" s="221">
        <f>S197*H197</f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222" t="s">
        <v>204</v>
      </c>
      <c r="AT197" s="222" t="s">
        <v>188</v>
      </c>
      <c r="AU197" s="222" t="s">
        <v>88</v>
      </c>
      <c r="AY197" s="16" t="s">
        <v>187</v>
      </c>
      <c r="BE197" s="223">
        <f>IF(N197="základní",J197,0)</f>
        <v>1357</v>
      </c>
      <c r="BF197" s="223">
        <f>IF(N197="snížená",J197,0)</f>
        <v>0</v>
      </c>
      <c r="BG197" s="223">
        <f>IF(N197="zákl. přenesená",J197,0)</f>
        <v>0</v>
      </c>
      <c r="BH197" s="223">
        <f>IF(N197="sníž. přenesená",J197,0)</f>
        <v>0</v>
      </c>
      <c r="BI197" s="223">
        <f>IF(N197="nulová",J197,0)</f>
        <v>0</v>
      </c>
      <c r="BJ197" s="16" t="s">
        <v>86</v>
      </c>
      <c r="BK197" s="223">
        <f>ROUND(I197*H197,2)</f>
        <v>1357</v>
      </c>
      <c r="BL197" s="16" t="s">
        <v>204</v>
      </c>
      <c r="BM197" s="222" t="s">
        <v>662</v>
      </c>
    </row>
    <row r="198" s="2" customFormat="1" ht="16.5" customHeight="1">
      <c r="A198" s="31"/>
      <c r="B198" s="32"/>
      <c r="C198" s="211" t="s">
        <v>663</v>
      </c>
      <c r="D198" s="211" t="s">
        <v>188</v>
      </c>
      <c r="E198" s="212" t="s">
        <v>558</v>
      </c>
      <c r="F198" s="213" t="s">
        <v>559</v>
      </c>
      <c r="G198" s="214" t="s">
        <v>216</v>
      </c>
      <c r="H198" s="215">
        <v>5.9000000000000004</v>
      </c>
      <c r="I198" s="216">
        <v>700</v>
      </c>
      <c r="J198" s="216">
        <f>ROUND(I198*H198,2)</f>
        <v>4130</v>
      </c>
      <c r="K198" s="217"/>
      <c r="L198" s="37"/>
      <c r="M198" s="218" t="s">
        <v>1</v>
      </c>
      <c r="N198" s="219" t="s">
        <v>43</v>
      </c>
      <c r="O198" s="220">
        <v>0</v>
      </c>
      <c r="P198" s="220">
        <f>O198*H198</f>
        <v>0</v>
      </c>
      <c r="Q198" s="220">
        <v>0</v>
      </c>
      <c r="R198" s="220">
        <f>Q198*H198</f>
        <v>0</v>
      </c>
      <c r="S198" s="220">
        <v>0</v>
      </c>
      <c r="T198" s="221">
        <f>S198*H198</f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222" t="s">
        <v>204</v>
      </c>
      <c r="AT198" s="222" t="s">
        <v>188</v>
      </c>
      <c r="AU198" s="222" t="s">
        <v>88</v>
      </c>
      <c r="AY198" s="16" t="s">
        <v>187</v>
      </c>
      <c r="BE198" s="223">
        <f>IF(N198="základní",J198,0)</f>
        <v>4130</v>
      </c>
      <c r="BF198" s="223">
        <f>IF(N198="snížená",J198,0)</f>
        <v>0</v>
      </c>
      <c r="BG198" s="223">
        <f>IF(N198="zákl. přenesená",J198,0)</f>
        <v>0</v>
      </c>
      <c r="BH198" s="223">
        <f>IF(N198="sníž. přenesená",J198,0)</f>
        <v>0</v>
      </c>
      <c r="BI198" s="223">
        <f>IF(N198="nulová",J198,0)</f>
        <v>0</v>
      </c>
      <c r="BJ198" s="16" t="s">
        <v>86</v>
      </c>
      <c r="BK198" s="223">
        <f>ROUND(I198*H198,2)</f>
        <v>4130</v>
      </c>
      <c r="BL198" s="16" t="s">
        <v>204</v>
      </c>
      <c r="BM198" s="222" t="s">
        <v>664</v>
      </c>
    </row>
    <row r="199" s="2" customFormat="1" ht="16.5" customHeight="1">
      <c r="A199" s="31"/>
      <c r="B199" s="32"/>
      <c r="C199" s="263" t="s">
        <v>665</v>
      </c>
      <c r="D199" s="263" t="s">
        <v>461</v>
      </c>
      <c r="E199" s="264" t="s">
        <v>646</v>
      </c>
      <c r="F199" s="265" t="s">
        <v>647</v>
      </c>
      <c r="G199" s="266" t="s">
        <v>216</v>
      </c>
      <c r="H199" s="267">
        <v>6.4900000000000002</v>
      </c>
      <c r="I199" s="268">
        <v>500</v>
      </c>
      <c r="J199" s="268">
        <f>ROUND(I199*H199,2)</f>
        <v>3245</v>
      </c>
      <c r="K199" s="269"/>
      <c r="L199" s="270"/>
      <c r="M199" s="271" t="s">
        <v>1</v>
      </c>
      <c r="N199" s="272" t="s">
        <v>43</v>
      </c>
      <c r="O199" s="220">
        <v>0</v>
      </c>
      <c r="P199" s="220">
        <f>O199*H199</f>
        <v>0</v>
      </c>
      <c r="Q199" s="220">
        <v>0</v>
      </c>
      <c r="R199" s="220">
        <f>Q199*H199</f>
        <v>0</v>
      </c>
      <c r="S199" s="220">
        <v>0</v>
      </c>
      <c r="T199" s="221">
        <f>S199*H199</f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222" t="s">
        <v>332</v>
      </c>
      <c r="AT199" s="222" t="s">
        <v>461</v>
      </c>
      <c r="AU199" s="222" t="s">
        <v>88</v>
      </c>
      <c r="AY199" s="16" t="s">
        <v>187</v>
      </c>
      <c r="BE199" s="223">
        <f>IF(N199="základní",J199,0)</f>
        <v>3245</v>
      </c>
      <c r="BF199" s="223">
        <f>IF(N199="snížená",J199,0)</f>
        <v>0</v>
      </c>
      <c r="BG199" s="223">
        <f>IF(N199="zákl. přenesená",J199,0)</f>
        <v>0</v>
      </c>
      <c r="BH199" s="223">
        <f>IF(N199="sníž. přenesená",J199,0)</f>
        <v>0</v>
      </c>
      <c r="BI199" s="223">
        <f>IF(N199="nulová",J199,0)</f>
        <v>0</v>
      </c>
      <c r="BJ199" s="16" t="s">
        <v>86</v>
      </c>
      <c r="BK199" s="223">
        <f>ROUND(I199*H199,2)</f>
        <v>3245</v>
      </c>
      <c r="BL199" s="16" t="s">
        <v>204</v>
      </c>
      <c r="BM199" s="222" t="s">
        <v>666</v>
      </c>
    </row>
    <row r="200" s="12" customFormat="1">
      <c r="A200" s="12"/>
      <c r="B200" s="232"/>
      <c r="C200" s="233"/>
      <c r="D200" s="224" t="s">
        <v>226</v>
      </c>
      <c r="E200" s="233"/>
      <c r="F200" s="234" t="s">
        <v>667</v>
      </c>
      <c r="G200" s="233"/>
      <c r="H200" s="235">
        <v>6.4900000000000002</v>
      </c>
      <c r="I200" s="233"/>
      <c r="J200" s="233"/>
      <c r="K200" s="233"/>
      <c r="L200" s="236"/>
      <c r="M200" s="237"/>
      <c r="N200" s="238"/>
      <c r="O200" s="238"/>
      <c r="P200" s="238"/>
      <c r="Q200" s="238"/>
      <c r="R200" s="238"/>
      <c r="S200" s="238"/>
      <c r="T200" s="239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T200" s="240" t="s">
        <v>226</v>
      </c>
      <c r="AU200" s="240" t="s">
        <v>88</v>
      </c>
      <c r="AV200" s="12" t="s">
        <v>88</v>
      </c>
      <c r="AW200" s="12" t="s">
        <v>4</v>
      </c>
      <c r="AX200" s="12" t="s">
        <v>86</v>
      </c>
      <c r="AY200" s="240" t="s">
        <v>187</v>
      </c>
    </row>
    <row r="201" s="2" customFormat="1" ht="16.5" customHeight="1">
      <c r="A201" s="31"/>
      <c r="B201" s="32"/>
      <c r="C201" s="211" t="s">
        <v>668</v>
      </c>
      <c r="D201" s="211" t="s">
        <v>188</v>
      </c>
      <c r="E201" s="212" t="s">
        <v>574</v>
      </c>
      <c r="F201" s="213" t="s">
        <v>575</v>
      </c>
      <c r="G201" s="214" t="s">
        <v>237</v>
      </c>
      <c r="H201" s="215">
        <v>5.5</v>
      </c>
      <c r="I201" s="216">
        <v>100</v>
      </c>
      <c r="J201" s="216">
        <f>ROUND(I201*H201,2)</f>
        <v>550</v>
      </c>
      <c r="K201" s="217"/>
      <c r="L201" s="37"/>
      <c r="M201" s="218" t="s">
        <v>1</v>
      </c>
      <c r="N201" s="219" t="s">
        <v>43</v>
      </c>
      <c r="O201" s="220">
        <v>0</v>
      </c>
      <c r="P201" s="220">
        <f>O201*H201</f>
        <v>0</v>
      </c>
      <c r="Q201" s="220">
        <v>0</v>
      </c>
      <c r="R201" s="220">
        <f>Q201*H201</f>
        <v>0</v>
      </c>
      <c r="S201" s="220">
        <v>0</v>
      </c>
      <c r="T201" s="221">
        <f>S201*H201</f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222" t="s">
        <v>204</v>
      </c>
      <c r="AT201" s="222" t="s">
        <v>188</v>
      </c>
      <c r="AU201" s="222" t="s">
        <v>88</v>
      </c>
      <c r="AY201" s="16" t="s">
        <v>187</v>
      </c>
      <c r="BE201" s="223">
        <f>IF(N201="základní",J201,0)</f>
        <v>550</v>
      </c>
      <c r="BF201" s="223">
        <f>IF(N201="snížená",J201,0)</f>
        <v>0</v>
      </c>
      <c r="BG201" s="223">
        <f>IF(N201="zákl. přenesená",J201,0)</f>
        <v>0</v>
      </c>
      <c r="BH201" s="223">
        <f>IF(N201="sníž. přenesená",J201,0)</f>
        <v>0</v>
      </c>
      <c r="BI201" s="223">
        <f>IF(N201="nulová",J201,0)</f>
        <v>0</v>
      </c>
      <c r="BJ201" s="16" t="s">
        <v>86</v>
      </c>
      <c r="BK201" s="223">
        <f>ROUND(I201*H201,2)</f>
        <v>550</v>
      </c>
      <c r="BL201" s="16" t="s">
        <v>204</v>
      </c>
      <c r="BM201" s="222" t="s">
        <v>669</v>
      </c>
    </row>
    <row r="202" s="2" customFormat="1" ht="16.5" customHeight="1">
      <c r="A202" s="31"/>
      <c r="B202" s="32"/>
      <c r="C202" s="263" t="s">
        <v>670</v>
      </c>
      <c r="D202" s="263" t="s">
        <v>461</v>
      </c>
      <c r="E202" s="264" t="s">
        <v>646</v>
      </c>
      <c r="F202" s="265" t="s">
        <v>647</v>
      </c>
      <c r="G202" s="266" t="s">
        <v>216</v>
      </c>
      <c r="H202" s="267">
        <v>0.36299999999999999</v>
      </c>
      <c r="I202" s="268">
        <v>500</v>
      </c>
      <c r="J202" s="268">
        <f>ROUND(I202*H202,2)</f>
        <v>181.5</v>
      </c>
      <c r="K202" s="269"/>
      <c r="L202" s="270"/>
      <c r="M202" s="271" t="s">
        <v>1</v>
      </c>
      <c r="N202" s="272" t="s">
        <v>43</v>
      </c>
      <c r="O202" s="220">
        <v>0</v>
      </c>
      <c r="P202" s="220">
        <f>O202*H202</f>
        <v>0</v>
      </c>
      <c r="Q202" s="220">
        <v>0</v>
      </c>
      <c r="R202" s="220">
        <f>Q202*H202</f>
        <v>0</v>
      </c>
      <c r="S202" s="220">
        <v>0</v>
      </c>
      <c r="T202" s="221">
        <f>S202*H202</f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222" t="s">
        <v>332</v>
      </c>
      <c r="AT202" s="222" t="s">
        <v>461</v>
      </c>
      <c r="AU202" s="222" t="s">
        <v>88</v>
      </c>
      <c r="AY202" s="16" t="s">
        <v>187</v>
      </c>
      <c r="BE202" s="223">
        <f>IF(N202="základní",J202,0)</f>
        <v>181.5</v>
      </c>
      <c r="BF202" s="223">
        <f>IF(N202="snížená",J202,0)</f>
        <v>0</v>
      </c>
      <c r="BG202" s="223">
        <f>IF(N202="zákl. přenesená",J202,0)</f>
        <v>0</v>
      </c>
      <c r="BH202" s="223">
        <f>IF(N202="sníž. přenesená",J202,0)</f>
        <v>0</v>
      </c>
      <c r="BI202" s="223">
        <f>IF(N202="nulová",J202,0)</f>
        <v>0</v>
      </c>
      <c r="BJ202" s="16" t="s">
        <v>86</v>
      </c>
      <c r="BK202" s="223">
        <f>ROUND(I202*H202,2)</f>
        <v>181.5</v>
      </c>
      <c r="BL202" s="16" t="s">
        <v>204</v>
      </c>
      <c r="BM202" s="222" t="s">
        <v>671</v>
      </c>
    </row>
    <row r="203" s="12" customFormat="1">
      <c r="A203" s="12"/>
      <c r="B203" s="232"/>
      <c r="C203" s="233"/>
      <c r="D203" s="224" t="s">
        <v>226</v>
      </c>
      <c r="E203" s="241" t="s">
        <v>1</v>
      </c>
      <c r="F203" s="234" t="s">
        <v>672</v>
      </c>
      <c r="G203" s="233"/>
      <c r="H203" s="235">
        <v>0.33000000000000002</v>
      </c>
      <c r="I203" s="233"/>
      <c r="J203" s="233"/>
      <c r="K203" s="233"/>
      <c r="L203" s="236"/>
      <c r="M203" s="237"/>
      <c r="N203" s="238"/>
      <c r="O203" s="238"/>
      <c r="P203" s="238"/>
      <c r="Q203" s="238"/>
      <c r="R203" s="238"/>
      <c r="S203" s="238"/>
      <c r="T203" s="239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T203" s="240" t="s">
        <v>226</v>
      </c>
      <c r="AU203" s="240" t="s">
        <v>88</v>
      </c>
      <c r="AV203" s="12" t="s">
        <v>88</v>
      </c>
      <c r="AW203" s="12" t="s">
        <v>32</v>
      </c>
      <c r="AX203" s="12" t="s">
        <v>86</v>
      </c>
      <c r="AY203" s="240" t="s">
        <v>187</v>
      </c>
    </row>
    <row r="204" s="12" customFormat="1">
      <c r="A204" s="12"/>
      <c r="B204" s="232"/>
      <c r="C204" s="233"/>
      <c r="D204" s="224" t="s">
        <v>226</v>
      </c>
      <c r="E204" s="233"/>
      <c r="F204" s="234" t="s">
        <v>673</v>
      </c>
      <c r="G204" s="233"/>
      <c r="H204" s="235">
        <v>0.36299999999999999</v>
      </c>
      <c r="I204" s="233"/>
      <c r="J204" s="233"/>
      <c r="K204" s="233"/>
      <c r="L204" s="236"/>
      <c r="M204" s="237"/>
      <c r="N204" s="238"/>
      <c r="O204" s="238"/>
      <c r="P204" s="238"/>
      <c r="Q204" s="238"/>
      <c r="R204" s="238"/>
      <c r="S204" s="238"/>
      <c r="T204" s="239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T204" s="240" t="s">
        <v>226</v>
      </c>
      <c r="AU204" s="240" t="s">
        <v>88</v>
      </c>
      <c r="AV204" s="12" t="s">
        <v>88</v>
      </c>
      <c r="AW204" s="12" t="s">
        <v>4</v>
      </c>
      <c r="AX204" s="12" t="s">
        <v>86</v>
      </c>
      <c r="AY204" s="240" t="s">
        <v>187</v>
      </c>
    </row>
    <row r="205" s="11" customFormat="1" ht="22.8" customHeight="1">
      <c r="A205" s="11"/>
      <c r="B205" s="198"/>
      <c r="C205" s="199"/>
      <c r="D205" s="200" t="s">
        <v>77</v>
      </c>
      <c r="E205" s="251" t="s">
        <v>674</v>
      </c>
      <c r="F205" s="251" t="s">
        <v>675</v>
      </c>
      <c r="G205" s="199"/>
      <c r="H205" s="199"/>
      <c r="I205" s="199"/>
      <c r="J205" s="252">
        <f>BK205</f>
        <v>453457</v>
      </c>
      <c r="K205" s="199"/>
      <c r="L205" s="203"/>
      <c r="M205" s="204"/>
      <c r="N205" s="205"/>
      <c r="O205" s="205"/>
      <c r="P205" s="206">
        <f>SUM(P206:P210)</f>
        <v>0</v>
      </c>
      <c r="Q205" s="205"/>
      <c r="R205" s="206">
        <f>SUM(R206:R210)</f>
        <v>0</v>
      </c>
      <c r="S205" s="205"/>
      <c r="T205" s="207">
        <f>SUM(T206:T210)</f>
        <v>0</v>
      </c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R205" s="208" t="s">
        <v>86</v>
      </c>
      <c r="AT205" s="209" t="s">
        <v>77</v>
      </c>
      <c r="AU205" s="209" t="s">
        <v>86</v>
      </c>
      <c r="AY205" s="208" t="s">
        <v>187</v>
      </c>
      <c r="BK205" s="210">
        <f>SUM(BK206:BK210)</f>
        <v>453457</v>
      </c>
    </row>
    <row r="206" s="2" customFormat="1" ht="33" customHeight="1">
      <c r="A206" s="31"/>
      <c r="B206" s="32"/>
      <c r="C206" s="211" t="s">
        <v>676</v>
      </c>
      <c r="D206" s="211" t="s">
        <v>188</v>
      </c>
      <c r="E206" s="212" t="s">
        <v>677</v>
      </c>
      <c r="F206" s="213" t="s">
        <v>678</v>
      </c>
      <c r="G206" s="214" t="s">
        <v>216</v>
      </c>
      <c r="H206" s="215">
        <v>97.099999999999994</v>
      </c>
      <c r="I206" s="216">
        <v>2200</v>
      </c>
      <c r="J206" s="216">
        <f>ROUND(I206*H206,2)</f>
        <v>213620</v>
      </c>
      <c r="K206" s="217"/>
      <c r="L206" s="37"/>
      <c r="M206" s="218" t="s">
        <v>1</v>
      </c>
      <c r="N206" s="219" t="s">
        <v>43</v>
      </c>
      <c r="O206" s="220">
        <v>0</v>
      </c>
      <c r="P206" s="220">
        <f>O206*H206</f>
        <v>0</v>
      </c>
      <c r="Q206" s="220">
        <v>0</v>
      </c>
      <c r="R206" s="220">
        <f>Q206*H206</f>
        <v>0</v>
      </c>
      <c r="S206" s="220">
        <v>0</v>
      </c>
      <c r="T206" s="221">
        <f>S206*H206</f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222" t="s">
        <v>204</v>
      </c>
      <c r="AT206" s="222" t="s">
        <v>188</v>
      </c>
      <c r="AU206" s="222" t="s">
        <v>88</v>
      </c>
      <c r="AY206" s="16" t="s">
        <v>187</v>
      </c>
      <c r="BE206" s="223">
        <f>IF(N206="základní",J206,0)</f>
        <v>213620</v>
      </c>
      <c r="BF206" s="223">
        <f>IF(N206="snížená",J206,0)</f>
        <v>0</v>
      </c>
      <c r="BG206" s="223">
        <f>IF(N206="zákl. přenesená",J206,0)</f>
        <v>0</v>
      </c>
      <c r="BH206" s="223">
        <f>IF(N206="sníž. přenesená",J206,0)</f>
        <v>0</v>
      </c>
      <c r="BI206" s="223">
        <f>IF(N206="nulová",J206,0)</f>
        <v>0</v>
      </c>
      <c r="BJ206" s="16" t="s">
        <v>86</v>
      </c>
      <c r="BK206" s="223">
        <f>ROUND(I206*H206,2)</f>
        <v>213620</v>
      </c>
      <c r="BL206" s="16" t="s">
        <v>204</v>
      </c>
      <c r="BM206" s="222" t="s">
        <v>679</v>
      </c>
    </row>
    <row r="207" s="2" customFormat="1" ht="16.5" customHeight="1">
      <c r="A207" s="31"/>
      <c r="B207" s="32"/>
      <c r="C207" s="211" t="s">
        <v>680</v>
      </c>
      <c r="D207" s="211" t="s">
        <v>188</v>
      </c>
      <c r="E207" s="212" t="s">
        <v>681</v>
      </c>
      <c r="F207" s="213" t="s">
        <v>682</v>
      </c>
      <c r="G207" s="214" t="s">
        <v>216</v>
      </c>
      <c r="H207" s="215">
        <v>97.099999999999994</v>
      </c>
      <c r="I207" s="216">
        <v>750</v>
      </c>
      <c r="J207" s="216">
        <f>ROUND(I207*H207,2)</f>
        <v>72825</v>
      </c>
      <c r="K207" s="217"/>
      <c r="L207" s="37"/>
      <c r="M207" s="218" t="s">
        <v>1</v>
      </c>
      <c r="N207" s="219" t="s">
        <v>43</v>
      </c>
      <c r="O207" s="220">
        <v>0</v>
      </c>
      <c r="P207" s="220">
        <f>O207*H207</f>
        <v>0</v>
      </c>
      <c r="Q207" s="220">
        <v>0</v>
      </c>
      <c r="R207" s="220">
        <f>Q207*H207</f>
        <v>0</v>
      </c>
      <c r="S207" s="220">
        <v>0</v>
      </c>
      <c r="T207" s="221">
        <f>S207*H207</f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222" t="s">
        <v>204</v>
      </c>
      <c r="AT207" s="222" t="s">
        <v>188</v>
      </c>
      <c r="AU207" s="222" t="s">
        <v>88</v>
      </c>
      <c r="AY207" s="16" t="s">
        <v>187</v>
      </c>
      <c r="BE207" s="223">
        <f>IF(N207="základní",J207,0)</f>
        <v>72825</v>
      </c>
      <c r="BF207" s="223">
        <f>IF(N207="snížená",J207,0)</f>
        <v>0</v>
      </c>
      <c r="BG207" s="223">
        <f>IF(N207="zákl. přenesená",J207,0)</f>
        <v>0</v>
      </c>
      <c r="BH207" s="223">
        <f>IF(N207="sníž. přenesená",J207,0)</f>
        <v>0</v>
      </c>
      <c r="BI207" s="223">
        <f>IF(N207="nulová",J207,0)</f>
        <v>0</v>
      </c>
      <c r="BJ207" s="16" t="s">
        <v>86</v>
      </c>
      <c r="BK207" s="223">
        <f>ROUND(I207*H207,2)</f>
        <v>72825</v>
      </c>
      <c r="BL207" s="16" t="s">
        <v>204</v>
      </c>
      <c r="BM207" s="222" t="s">
        <v>683</v>
      </c>
    </row>
    <row r="208" s="2" customFormat="1" ht="16.5" customHeight="1">
      <c r="A208" s="31"/>
      <c r="B208" s="32"/>
      <c r="C208" s="211" t="s">
        <v>684</v>
      </c>
      <c r="D208" s="211" t="s">
        <v>188</v>
      </c>
      <c r="E208" s="212" t="s">
        <v>685</v>
      </c>
      <c r="F208" s="213" t="s">
        <v>686</v>
      </c>
      <c r="G208" s="214" t="s">
        <v>216</v>
      </c>
      <c r="H208" s="215">
        <v>97.099999999999994</v>
      </c>
      <c r="I208" s="216">
        <v>700</v>
      </c>
      <c r="J208" s="216">
        <f>ROUND(I208*H208,2)</f>
        <v>67970</v>
      </c>
      <c r="K208" s="217"/>
      <c r="L208" s="37"/>
      <c r="M208" s="218" t="s">
        <v>1</v>
      </c>
      <c r="N208" s="219" t="s">
        <v>43</v>
      </c>
      <c r="O208" s="220">
        <v>0</v>
      </c>
      <c r="P208" s="220">
        <f>O208*H208</f>
        <v>0</v>
      </c>
      <c r="Q208" s="220">
        <v>0</v>
      </c>
      <c r="R208" s="220">
        <f>Q208*H208</f>
        <v>0</v>
      </c>
      <c r="S208" s="220">
        <v>0</v>
      </c>
      <c r="T208" s="221">
        <f>S208*H208</f>
        <v>0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222" t="s">
        <v>204</v>
      </c>
      <c r="AT208" s="222" t="s">
        <v>188</v>
      </c>
      <c r="AU208" s="222" t="s">
        <v>88</v>
      </c>
      <c r="AY208" s="16" t="s">
        <v>187</v>
      </c>
      <c r="BE208" s="223">
        <f>IF(N208="základní",J208,0)</f>
        <v>67970</v>
      </c>
      <c r="BF208" s="223">
        <f>IF(N208="snížená",J208,0)</f>
        <v>0</v>
      </c>
      <c r="BG208" s="223">
        <f>IF(N208="zákl. přenesená",J208,0)</f>
        <v>0</v>
      </c>
      <c r="BH208" s="223">
        <f>IF(N208="sníž. přenesená",J208,0)</f>
        <v>0</v>
      </c>
      <c r="BI208" s="223">
        <f>IF(N208="nulová",J208,0)</f>
        <v>0</v>
      </c>
      <c r="BJ208" s="16" t="s">
        <v>86</v>
      </c>
      <c r="BK208" s="223">
        <f>ROUND(I208*H208,2)</f>
        <v>67970</v>
      </c>
      <c r="BL208" s="16" t="s">
        <v>204</v>
      </c>
      <c r="BM208" s="222" t="s">
        <v>687</v>
      </c>
    </row>
    <row r="209" s="2" customFormat="1" ht="21.75" customHeight="1">
      <c r="A209" s="31"/>
      <c r="B209" s="32"/>
      <c r="C209" s="263" t="s">
        <v>688</v>
      </c>
      <c r="D209" s="263" t="s">
        <v>461</v>
      </c>
      <c r="E209" s="264" t="s">
        <v>689</v>
      </c>
      <c r="F209" s="265" t="s">
        <v>690</v>
      </c>
      <c r="G209" s="266" t="s">
        <v>216</v>
      </c>
      <c r="H209" s="267">
        <v>99.042000000000002</v>
      </c>
      <c r="I209" s="268">
        <v>1000</v>
      </c>
      <c r="J209" s="268">
        <f>ROUND(I209*H209,2)</f>
        <v>99042</v>
      </c>
      <c r="K209" s="269"/>
      <c r="L209" s="270"/>
      <c r="M209" s="271" t="s">
        <v>1</v>
      </c>
      <c r="N209" s="272" t="s">
        <v>43</v>
      </c>
      <c r="O209" s="220">
        <v>0</v>
      </c>
      <c r="P209" s="220">
        <f>O209*H209</f>
        <v>0</v>
      </c>
      <c r="Q209" s="220">
        <v>0</v>
      </c>
      <c r="R209" s="220">
        <f>Q209*H209</f>
        <v>0</v>
      </c>
      <c r="S209" s="220">
        <v>0</v>
      </c>
      <c r="T209" s="221">
        <f>S209*H209</f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222" t="s">
        <v>332</v>
      </c>
      <c r="AT209" s="222" t="s">
        <v>461</v>
      </c>
      <c r="AU209" s="222" t="s">
        <v>88</v>
      </c>
      <c r="AY209" s="16" t="s">
        <v>187</v>
      </c>
      <c r="BE209" s="223">
        <f>IF(N209="základní",J209,0)</f>
        <v>99042</v>
      </c>
      <c r="BF209" s="223">
        <f>IF(N209="snížená",J209,0)</f>
        <v>0</v>
      </c>
      <c r="BG209" s="223">
        <f>IF(N209="zákl. přenesená",J209,0)</f>
        <v>0</v>
      </c>
      <c r="BH209" s="223">
        <f>IF(N209="sníž. přenesená",J209,0)</f>
        <v>0</v>
      </c>
      <c r="BI209" s="223">
        <f>IF(N209="nulová",J209,0)</f>
        <v>0</v>
      </c>
      <c r="BJ209" s="16" t="s">
        <v>86</v>
      </c>
      <c r="BK209" s="223">
        <f>ROUND(I209*H209,2)</f>
        <v>99042</v>
      </c>
      <c r="BL209" s="16" t="s">
        <v>204</v>
      </c>
      <c r="BM209" s="222" t="s">
        <v>691</v>
      </c>
    </row>
    <row r="210" s="12" customFormat="1">
      <c r="A210" s="12"/>
      <c r="B210" s="232"/>
      <c r="C210" s="233"/>
      <c r="D210" s="224" t="s">
        <v>226</v>
      </c>
      <c r="E210" s="233"/>
      <c r="F210" s="234" t="s">
        <v>692</v>
      </c>
      <c r="G210" s="233"/>
      <c r="H210" s="235">
        <v>99.042000000000002</v>
      </c>
      <c r="I210" s="233"/>
      <c r="J210" s="233"/>
      <c r="K210" s="233"/>
      <c r="L210" s="236"/>
      <c r="M210" s="237"/>
      <c r="N210" s="238"/>
      <c r="O210" s="238"/>
      <c r="P210" s="238"/>
      <c r="Q210" s="238"/>
      <c r="R210" s="238"/>
      <c r="S210" s="238"/>
      <c r="T210" s="239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T210" s="240" t="s">
        <v>226</v>
      </c>
      <c r="AU210" s="240" t="s">
        <v>88</v>
      </c>
      <c r="AV210" s="12" t="s">
        <v>88</v>
      </c>
      <c r="AW210" s="12" t="s">
        <v>4</v>
      </c>
      <c r="AX210" s="12" t="s">
        <v>86</v>
      </c>
      <c r="AY210" s="240" t="s">
        <v>187</v>
      </c>
    </row>
    <row r="211" s="11" customFormat="1" ht="22.8" customHeight="1">
      <c r="A211" s="11"/>
      <c r="B211" s="198"/>
      <c r="C211" s="199"/>
      <c r="D211" s="200" t="s">
        <v>77</v>
      </c>
      <c r="E211" s="251" t="s">
        <v>693</v>
      </c>
      <c r="F211" s="251" t="s">
        <v>116</v>
      </c>
      <c r="G211" s="199"/>
      <c r="H211" s="199"/>
      <c r="I211" s="199"/>
      <c r="J211" s="252">
        <f>BK211</f>
        <v>4247.5</v>
      </c>
      <c r="K211" s="199"/>
      <c r="L211" s="203"/>
      <c r="M211" s="204"/>
      <c r="N211" s="205"/>
      <c r="O211" s="205"/>
      <c r="P211" s="206">
        <f>SUM(P212:P213)</f>
        <v>0</v>
      </c>
      <c r="Q211" s="205"/>
      <c r="R211" s="206">
        <f>SUM(R212:R213)</f>
        <v>0</v>
      </c>
      <c r="S211" s="205"/>
      <c r="T211" s="207">
        <f>SUM(T212:T213)</f>
        <v>0</v>
      </c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R211" s="208" t="s">
        <v>86</v>
      </c>
      <c r="AT211" s="209" t="s">
        <v>77</v>
      </c>
      <c r="AU211" s="209" t="s">
        <v>86</v>
      </c>
      <c r="AY211" s="208" t="s">
        <v>187</v>
      </c>
      <c r="BK211" s="210">
        <f>SUM(BK212:BK213)</f>
        <v>4247.5</v>
      </c>
    </row>
    <row r="212" s="2" customFormat="1" ht="16.5" customHeight="1">
      <c r="A212" s="31"/>
      <c r="B212" s="32"/>
      <c r="C212" s="211" t="s">
        <v>694</v>
      </c>
      <c r="D212" s="211" t="s">
        <v>188</v>
      </c>
      <c r="E212" s="212" t="s">
        <v>695</v>
      </c>
      <c r="F212" s="213" t="s">
        <v>696</v>
      </c>
      <c r="G212" s="214" t="s">
        <v>216</v>
      </c>
      <c r="H212" s="215">
        <v>8.4949999999999992</v>
      </c>
      <c r="I212" s="216">
        <v>500</v>
      </c>
      <c r="J212" s="216">
        <f>ROUND(I212*H212,2)</f>
        <v>4247.5</v>
      </c>
      <c r="K212" s="217"/>
      <c r="L212" s="37"/>
      <c r="M212" s="218" t="s">
        <v>1</v>
      </c>
      <c r="N212" s="219" t="s">
        <v>43</v>
      </c>
      <c r="O212" s="220">
        <v>0</v>
      </c>
      <c r="P212" s="220">
        <f>O212*H212</f>
        <v>0</v>
      </c>
      <c r="Q212" s="220">
        <v>0</v>
      </c>
      <c r="R212" s="220">
        <f>Q212*H212</f>
        <v>0</v>
      </c>
      <c r="S212" s="220">
        <v>0</v>
      </c>
      <c r="T212" s="221">
        <f>S212*H212</f>
        <v>0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222" t="s">
        <v>204</v>
      </c>
      <c r="AT212" s="222" t="s">
        <v>188</v>
      </c>
      <c r="AU212" s="222" t="s">
        <v>88</v>
      </c>
      <c r="AY212" s="16" t="s">
        <v>187</v>
      </c>
      <c r="BE212" s="223">
        <f>IF(N212="základní",J212,0)</f>
        <v>4247.5</v>
      </c>
      <c r="BF212" s="223">
        <f>IF(N212="snížená",J212,0)</f>
        <v>0</v>
      </c>
      <c r="BG212" s="223">
        <f>IF(N212="zákl. přenesená",J212,0)</f>
        <v>0</v>
      </c>
      <c r="BH212" s="223">
        <f>IF(N212="sníž. přenesená",J212,0)</f>
        <v>0</v>
      </c>
      <c r="BI212" s="223">
        <f>IF(N212="nulová",J212,0)</f>
        <v>0</v>
      </c>
      <c r="BJ212" s="16" t="s">
        <v>86</v>
      </c>
      <c r="BK212" s="223">
        <f>ROUND(I212*H212,2)</f>
        <v>4247.5</v>
      </c>
      <c r="BL212" s="16" t="s">
        <v>204</v>
      </c>
      <c r="BM212" s="222" t="s">
        <v>697</v>
      </c>
    </row>
    <row r="213" s="12" customFormat="1">
      <c r="A213" s="12"/>
      <c r="B213" s="232"/>
      <c r="C213" s="233"/>
      <c r="D213" s="224" t="s">
        <v>226</v>
      </c>
      <c r="E213" s="241" t="s">
        <v>1</v>
      </c>
      <c r="F213" s="234" t="s">
        <v>698</v>
      </c>
      <c r="G213" s="233"/>
      <c r="H213" s="235">
        <v>8.4949999999999992</v>
      </c>
      <c r="I213" s="233"/>
      <c r="J213" s="233"/>
      <c r="K213" s="233"/>
      <c r="L213" s="236"/>
      <c r="M213" s="273"/>
      <c r="N213" s="274"/>
      <c r="O213" s="274"/>
      <c r="P213" s="274"/>
      <c r="Q213" s="274"/>
      <c r="R213" s="274"/>
      <c r="S213" s="274"/>
      <c r="T213" s="275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T213" s="240" t="s">
        <v>226</v>
      </c>
      <c r="AU213" s="240" t="s">
        <v>88</v>
      </c>
      <c r="AV213" s="12" t="s">
        <v>88</v>
      </c>
      <c r="AW213" s="12" t="s">
        <v>32</v>
      </c>
      <c r="AX213" s="12" t="s">
        <v>86</v>
      </c>
      <c r="AY213" s="240" t="s">
        <v>187</v>
      </c>
    </row>
    <row r="214" s="2" customFormat="1" ht="6.96" customHeight="1">
      <c r="A214" s="31"/>
      <c r="B214" s="58"/>
      <c r="C214" s="59"/>
      <c r="D214" s="59"/>
      <c r="E214" s="59"/>
      <c r="F214" s="59"/>
      <c r="G214" s="59"/>
      <c r="H214" s="59"/>
      <c r="I214" s="59"/>
      <c r="J214" s="59"/>
      <c r="K214" s="59"/>
      <c r="L214" s="37"/>
      <c r="M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</row>
  </sheetData>
  <sheetProtection sheet="1" autoFilter="0" formatColumns="0" formatRows="0" objects="1" scenarios="1" spinCount="100000" saltValue="aXM8Qpv7jiy4RurFZt8VYhT0yggPmz7LpCK2heD7piVOHR0/tufahIvdt+eATcYgkOt/43zn2hMKatrek5NX8w==" hashValue="S7tHHvzt1loSbXDgYb8kf6S6cTOuk9lV6J2PZ3Sr3JYtPZnEvzTLVPJ2v2JDVNXaAhRZasSnCk33eoaWfxQdgg==" algorithmName="SHA-512" password="CC35"/>
  <autoFilter ref="C131:K213"/>
  <mergeCells count="11">
    <mergeCell ref="E7:H7"/>
    <mergeCell ref="E9:H9"/>
    <mergeCell ref="E11:H11"/>
    <mergeCell ref="E29:H29"/>
    <mergeCell ref="E85:H85"/>
    <mergeCell ref="E87:H87"/>
    <mergeCell ref="E89:H89"/>
    <mergeCell ref="E120:H120"/>
    <mergeCell ref="E122:H122"/>
    <mergeCell ref="E124:H124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21"/>
    </row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114</v>
      </c>
    </row>
    <row r="3" hidden="1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19"/>
      <c r="AT3" s="16" t="s">
        <v>88</v>
      </c>
    </row>
    <row r="4" hidden="1" s="1" customFormat="1" ht="24.96" customHeight="1">
      <c r="B4" s="19"/>
      <c r="D4" s="140" t="s">
        <v>163</v>
      </c>
      <c r="L4" s="19"/>
      <c r="M4" s="141" t="s">
        <v>10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42" t="s">
        <v>14</v>
      </c>
      <c r="L6" s="19"/>
    </row>
    <row r="7" hidden="1" s="1" customFormat="1" ht="16.5" customHeight="1">
      <c r="B7" s="19"/>
      <c r="E7" s="143" t="str">
        <f>'Rekapitulace stavby'!K6</f>
        <v>Nový objekt tělocvičny, základní školy Roztoky - Žalov</v>
      </c>
      <c r="F7" s="142"/>
      <c r="G7" s="142"/>
      <c r="H7" s="142"/>
      <c r="L7" s="19"/>
    </row>
    <row r="8" hidden="1" s="1" customFormat="1" ht="12" customHeight="1">
      <c r="B8" s="19"/>
      <c r="D8" s="142" t="s">
        <v>164</v>
      </c>
      <c r="L8" s="19"/>
    </row>
    <row r="9" hidden="1" s="2" customFormat="1" ht="16.5" customHeight="1">
      <c r="A9" s="31"/>
      <c r="B9" s="37"/>
      <c r="C9" s="31"/>
      <c r="D9" s="31"/>
      <c r="E9" s="143" t="s">
        <v>208</v>
      </c>
      <c r="F9" s="31"/>
      <c r="G9" s="31"/>
      <c r="H9" s="31"/>
      <c r="I9" s="31"/>
      <c r="J9" s="31"/>
      <c r="K9" s="31"/>
      <c r="L9" s="55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hidden="1" s="2" customFormat="1" ht="12" customHeight="1">
      <c r="A10" s="31"/>
      <c r="B10" s="37"/>
      <c r="C10" s="31"/>
      <c r="D10" s="142" t="s">
        <v>209</v>
      </c>
      <c r="E10" s="31"/>
      <c r="F10" s="31"/>
      <c r="G10" s="31"/>
      <c r="H10" s="31"/>
      <c r="I10" s="31"/>
      <c r="J10" s="31"/>
      <c r="K10" s="31"/>
      <c r="L10" s="55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hidden="1" s="2" customFormat="1" ht="16.5" customHeight="1">
      <c r="A11" s="31"/>
      <c r="B11" s="37"/>
      <c r="C11" s="31"/>
      <c r="D11" s="31"/>
      <c r="E11" s="144" t="s">
        <v>699</v>
      </c>
      <c r="F11" s="31"/>
      <c r="G11" s="31"/>
      <c r="H11" s="31"/>
      <c r="I11" s="31"/>
      <c r="J11" s="31"/>
      <c r="K11" s="31"/>
      <c r="L11" s="55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hidden="1" s="2" customFormat="1">
      <c r="A12" s="31"/>
      <c r="B12" s="37"/>
      <c r="C12" s="31"/>
      <c r="D12" s="31"/>
      <c r="E12" s="31"/>
      <c r="F12" s="31"/>
      <c r="G12" s="31"/>
      <c r="H12" s="31"/>
      <c r="I12" s="31"/>
      <c r="J12" s="31"/>
      <c r="K12" s="31"/>
      <c r="L12" s="55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hidden="1" s="2" customFormat="1" ht="12" customHeight="1">
      <c r="A13" s="31"/>
      <c r="B13" s="37"/>
      <c r="C13" s="31"/>
      <c r="D13" s="142" t="s">
        <v>16</v>
      </c>
      <c r="E13" s="31"/>
      <c r="F13" s="133" t="s">
        <v>1</v>
      </c>
      <c r="G13" s="31"/>
      <c r="H13" s="31"/>
      <c r="I13" s="142" t="s">
        <v>17</v>
      </c>
      <c r="J13" s="133" t="s">
        <v>1</v>
      </c>
      <c r="K13" s="31"/>
      <c r="L13" s="55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hidden="1" s="2" customFormat="1" ht="12" customHeight="1">
      <c r="A14" s="31"/>
      <c r="B14" s="37"/>
      <c r="C14" s="31"/>
      <c r="D14" s="142" t="s">
        <v>18</v>
      </c>
      <c r="E14" s="31"/>
      <c r="F14" s="133" t="s">
        <v>19</v>
      </c>
      <c r="G14" s="31"/>
      <c r="H14" s="31"/>
      <c r="I14" s="142" t="s">
        <v>20</v>
      </c>
      <c r="J14" s="145" t="str">
        <f>'Rekapitulace stavby'!AN8</f>
        <v>26. 3. 2021</v>
      </c>
      <c r="K14" s="31"/>
      <c r="L14" s="55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hidden="1" s="2" customFormat="1" ht="10.8" customHeight="1">
      <c r="A15" s="31"/>
      <c r="B15" s="37"/>
      <c r="C15" s="31"/>
      <c r="D15" s="31"/>
      <c r="E15" s="31"/>
      <c r="F15" s="31"/>
      <c r="G15" s="31"/>
      <c r="H15" s="31"/>
      <c r="I15" s="31"/>
      <c r="J15" s="31"/>
      <c r="K15" s="31"/>
      <c r="L15" s="55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hidden="1" s="2" customFormat="1" ht="12" customHeight="1">
      <c r="A16" s="31"/>
      <c r="B16" s="37"/>
      <c r="C16" s="31"/>
      <c r="D16" s="142" t="s">
        <v>22</v>
      </c>
      <c r="E16" s="31"/>
      <c r="F16" s="31"/>
      <c r="G16" s="31"/>
      <c r="H16" s="31"/>
      <c r="I16" s="142" t="s">
        <v>23</v>
      </c>
      <c r="J16" s="133" t="s">
        <v>24</v>
      </c>
      <c r="K16" s="31"/>
      <c r="L16" s="55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hidden="1" s="2" customFormat="1" ht="18" customHeight="1">
      <c r="A17" s="31"/>
      <c r="B17" s="37"/>
      <c r="C17" s="31"/>
      <c r="D17" s="31"/>
      <c r="E17" s="133" t="s">
        <v>25</v>
      </c>
      <c r="F17" s="31"/>
      <c r="G17" s="31"/>
      <c r="H17" s="31"/>
      <c r="I17" s="142" t="s">
        <v>26</v>
      </c>
      <c r="J17" s="133" t="s">
        <v>1</v>
      </c>
      <c r="K17" s="31"/>
      <c r="L17" s="55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hidden="1" s="2" customFormat="1" ht="6.96" customHeight="1">
      <c r="A18" s="31"/>
      <c r="B18" s="37"/>
      <c r="C18" s="31"/>
      <c r="D18" s="31"/>
      <c r="E18" s="31"/>
      <c r="F18" s="31"/>
      <c r="G18" s="31"/>
      <c r="H18" s="31"/>
      <c r="I18" s="31"/>
      <c r="J18" s="31"/>
      <c r="K18" s="31"/>
      <c r="L18" s="55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hidden="1" s="2" customFormat="1" ht="12" customHeight="1">
      <c r="A19" s="31"/>
      <c r="B19" s="37"/>
      <c r="C19" s="31"/>
      <c r="D19" s="142" t="s">
        <v>27</v>
      </c>
      <c r="E19" s="31"/>
      <c r="F19" s="31"/>
      <c r="G19" s="31"/>
      <c r="H19" s="31"/>
      <c r="I19" s="142" t="s">
        <v>23</v>
      </c>
      <c r="J19" s="133" t="s">
        <v>1</v>
      </c>
      <c r="K19" s="31"/>
      <c r="L19" s="55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hidden="1" s="2" customFormat="1" ht="18" customHeight="1">
      <c r="A20" s="31"/>
      <c r="B20" s="37"/>
      <c r="C20" s="31"/>
      <c r="D20" s="31"/>
      <c r="E20" s="133" t="s">
        <v>28</v>
      </c>
      <c r="F20" s="31"/>
      <c r="G20" s="31"/>
      <c r="H20" s="31"/>
      <c r="I20" s="142" t="s">
        <v>26</v>
      </c>
      <c r="J20" s="133" t="s">
        <v>1</v>
      </c>
      <c r="K20" s="31"/>
      <c r="L20" s="55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hidden="1" s="2" customFormat="1" ht="6.96" customHeight="1">
      <c r="A21" s="31"/>
      <c r="B21" s="37"/>
      <c r="C21" s="31"/>
      <c r="D21" s="31"/>
      <c r="E21" s="31"/>
      <c r="F21" s="31"/>
      <c r="G21" s="31"/>
      <c r="H21" s="31"/>
      <c r="I21" s="31"/>
      <c r="J21" s="31"/>
      <c r="K21" s="31"/>
      <c r="L21" s="55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hidden="1" s="2" customFormat="1" ht="12" customHeight="1">
      <c r="A22" s="31"/>
      <c r="B22" s="37"/>
      <c r="C22" s="31"/>
      <c r="D22" s="142" t="s">
        <v>29</v>
      </c>
      <c r="E22" s="31"/>
      <c r="F22" s="31"/>
      <c r="G22" s="31"/>
      <c r="H22" s="31"/>
      <c r="I22" s="142" t="s">
        <v>23</v>
      </c>
      <c r="J22" s="133" t="s">
        <v>30</v>
      </c>
      <c r="K22" s="31"/>
      <c r="L22" s="55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hidden="1" s="2" customFormat="1" ht="18" customHeight="1">
      <c r="A23" s="31"/>
      <c r="B23" s="37"/>
      <c r="C23" s="31"/>
      <c r="D23" s="31"/>
      <c r="E23" s="133" t="s">
        <v>31</v>
      </c>
      <c r="F23" s="31"/>
      <c r="G23" s="31"/>
      <c r="H23" s="31"/>
      <c r="I23" s="142" t="s">
        <v>26</v>
      </c>
      <c r="J23" s="133" t="s">
        <v>1</v>
      </c>
      <c r="K23" s="31"/>
      <c r="L23" s="55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hidden="1" s="2" customFormat="1" ht="6.96" customHeight="1">
      <c r="A24" s="31"/>
      <c r="B24" s="37"/>
      <c r="C24" s="31"/>
      <c r="D24" s="31"/>
      <c r="E24" s="31"/>
      <c r="F24" s="31"/>
      <c r="G24" s="31"/>
      <c r="H24" s="31"/>
      <c r="I24" s="31"/>
      <c r="J24" s="31"/>
      <c r="K24" s="31"/>
      <c r="L24" s="55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hidden="1" s="2" customFormat="1" ht="12" customHeight="1">
      <c r="A25" s="31"/>
      <c r="B25" s="37"/>
      <c r="C25" s="31"/>
      <c r="D25" s="142" t="s">
        <v>33</v>
      </c>
      <c r="E25" s="31"/>
      <c r="F25" s="31"/>
      <c r="G25" s="31"/>
      <c r="H25" s="31"/>
      <c r="I25" s="142" t="s">
        <v>23</v>
      </c>
      <c r="J25" s="133" t="s">
        <v>34</v>
      </c>
      <c r="K25" s="31"/>
      <c r="L25" s="55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hidden="1" s="2" customFormat="1" ht="18" customHeight="1">
      <c r="A26" s="31"/>
      <c r="B26" s="37"/>
      <c r="C26" s="31"/>
      <c r="D26" s="31"/>
      <c r="E26" s="133" t="s">
        <v>35</v>
      </c>
      <c r="F26" s="31"/>
      <c r="G26" s="31"/>
      <c r="H26" s="31"/>
      <c r="I26" s="142" t="s">
        <v>26</v>
      </c>
      <c r="J26" s="133" t="s">
        <v>1</v>
      </c>
      <c r="K26" s="31"/>
      <c r="L26" s="55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hidden="1" s="2" customFormat="1" ht="6.96" customHeight="1">
      <c r="A27" s="31"/>
      <c r="B27" s="37"/>
      <c r="C27" s="31"/>
      <c r="D27" s="31"/>
      <c r="E27" s="31"/>
      <c r="F27" s="31"/>
      <c r="G27" s="31"/>
      <c r="H27" s="31"/>
      <c r="I27" s="31"/>
      <c r="J27" s="31"/>
      <c r="K27" s="31"/>
      <c r="L27" s="55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hidden="1" s="2" customFormat="1" ht="12" customHeight="1">
      <c r="A28" s="31"/>
      <c r="B28" s="37"/>
      <c r="C28" s="31"/>
      <c r="D28" s="142" t="s">
        <v>36</v>
      </c>
      <c r="E28" s="31"/>
      <c r="F28" s="31"/>
      <c r="G28" s="31"/>
      <c r="H28" s="31"/>
      <c r="I28" s="31"/>
      <c r="J28" s="31"/>
      <c r="K28" s="31"/>
      <c r="L28" s="55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hidden="1" s="8" customFormat="1" ht="16.5" customHeight="1">
      <c r="A29" s="146"/>
      <c r="B29" s="147"/>
      <c r="C29" s="146"/>
      <c r="D29" s="146"/>
      <c r="E29" s="148" t="s">
        <v>1</v>
      </c>
      <c r="F29" s="148"/>
      <c r="G29" s="148"/>
      <c r="H29" s="148"/>
      <c r="I29" s="146"/>
      <c r="J29" s="146"/>
      <c r="K29" s="146"/>
      <c r="L29" s="149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</row>
    <row r="30" hidden="1" s="2" customFormat="1" ht="6.96" customHeight="1">
      <c r="A30" s="31"/>
      <c r="B30" s="37"/>
      <c r="C30" s="31"/>
      <c r="D30" s="31"/>
      <c r="E30" s="31"/>
      <c r="F30" s="31"/>
      <c r="G30" s="31"/>
      <c r="H30" s="31"/>
      <c r="I30" s="31"/>
      <c r="J30" s="31"/>
      <c r="K30" s="31"/>
      <c r="L30" s="55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hidden="1" s="2" customFormat="1" ht="6.96" customHeight="1">
      <c r="A31" s="31"/>
      <c r="B31" s="37"/>
      <c r="C31" s="31"/>
      <c r="D31" s="150"/>
      <c r="E31" s="150"/>
      <c r="F31" s="150"/>
      <c r="G31" s="150"/>
      <c r="H31" s="150"/>
      <c r="I31" s="150"/>
      <c r="J31" s="150"/>
      <c r="K31" s="150"/>
      <c r="L31" s="55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hidden="1" s="2" customFormat="1" ht="25.44" customHeight="1">
      <c r="A32" s="31"/>
      <c r="B32" s="37"/>
      <c r="C32" s="31"/>
      <c r="D32" s="151" t="s">
        <v>38</v>
      </c>
      <c r="E32" s="31"/>
      <c r="F32" s="31"/>
      <c r="G32" s="31"/>
      <c r="H32" s="31"/>
      <c r="I32" s="31"/>
      <c r="J32" s="152">
        <f>ROUND(J128, 2)</f>
        <v>4465754.3700000001</v>
      </c>
      <c r="K32" s="31"/>
      <c r="L32" s="55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hidden="1" s="2" customFormat="1" ht="6.96" customHeight="1">
      <c r="A33" s="31"/>
      <c r="B33" s="37"/>
      <c r="C33" s="31"/>
      <c r="D33" s="150"/>
      <c r="E33" s="150"/>
      <c r="F33" s="150"/>
      <c r="G33" s="150"/>
      <c r="H33" s="150"/>
      <c r="I33" s="150"/>
      <c r="J33" s="150"/>
      <c r="K33" s="150"/>
      <c r="L33" s="55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hidden="1" s="2" customFormat="1" ht="14.4" customHeight="1">
      <c r="A34" s="31"/>
      <c r="B34" s="37"/>
      <c r="C34" s="31"/>
      <c r="D34" s="31"/>
      <c r="E34" s="31"/>
      <c r="F34" s="153" t="s">
        <v>40</v>
      </c>
      <c r="G34" s="31"/>
      <c r="H34" s="31"/>
      <c r="I34" s="153" t="s">
        <v>39</v>
      </c>
      <c r="J34" s="153" t="s">
        <v>41</v>
      </c>
      <c r="K34" s="31"/>
      <c r="L34" s="55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hidden="1" s="2" customFormat="1" ht="14.4" customHeight="1">
      <c r="A35" s="31"/>
      <c r="B35" s="37"/>
      <c r="C35" s="31"/>
      <c r="D35" s="154" t="s">
        <v>42</v>
      </c>
      <c r="E35" s="142" t="s">
        <v>43</v>
      </c>
      <c r="F35" s="155">
        <f>ROUND((SUM(BE128:BE203)),  2)</f>
        <v>4465754.3700000001</v>
      </c>
      <c r="G35" s="31"/>
      <c r="H35" s="31"/>
      <c r="I35" s="156">
        <v>0.20999999999999999</v>
      </c>
      <c r="J35" s="155">
        <f>ROUND(((SUM(BE128:BE203))*I35),  2)</f>
        <v>937808.42000000004</v>
      </c>
      <c r="K35" s="31"/>
      <c r="L35" s="55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hidden="1" s="2" customFormat="1" ht="14.4" customHeight="1">
      <c r="A36" s="31"/>
      <c r="B36" s="37"/>
      <c r="C36" s="31"/>
      <c r="D36" s="31"/>
      <c r="E36" s="142" t="s">
        <v>44</v>
      </c>
      <c r="F36" s="155">
        <f>ROUND((SUM(BF128:BF203)),  2)</f>
        <v>0</v>
      </c>
      <c r="G36" s="31"/>
      <c r="H36" s="31"/>
      <c r="I36" s="156">
        <v>0.14999999999999999</v>
      </c>
      <c r="J36" s="155">
        <f>ROUND(((SUM(BF128:BF203))*I36),  2)</f>
        <v>0</v>
      </c>
      <c r="K36" s="31"/>
      <c r="L36" s="55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hidden="1" s="2" customFormat="1" ht="14.4" customHeight="1">
      <c r="A37" s="31"/>
      <c r="B37" s="37"/>
      <c r="C37" s="31"/>
      <c r="D37" s="31"/>
      <c r="E37" s="142" t="s">
        <v>45</v>
      </c>
      <c r="F37" s="155">
        <f>ROUND((SUM(BG128:BG203)),  2)</f>
        <v>0</v>
      </c>
      <c r="G37" s="31"/>
      <c r="H37" s="31"/>
      <c r="I37" s="156">
        <v>0.20999999999999999</v>
      </c>
      <c r="J37" s="155">
        <f>0</f>
        <v>0</v>
      </c>
      <c r="K37" s="31"/>
      <c r="L37" s="55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hidden="1" s="2" customFormat="1" ht="14.4" customHeight="1">
      <c r="A38" s="31"/>
      <c r="B38" s="37"/>
      <c r="C38" s="31"/>
      <c r="D38" s="31"/>
      <c r="E38" s="142" t="s">
        <v>46</v>
      </c>
      <c r="F38" s="155">
        <f>ROUND((SUM(BH128:BH203)),  2)</f>
        <v>0</v>
      </c>
      <c r="G38" s="31"/>
      <c r="H38" s="31"/>
      <c r="I38" s="156">
        <v>0.14999999999999999</v>
      </c>
      <c r="J38" s="155">
        <f>0</f>
        <v>0</v>
      </c>
      <c r="K38" s="31"/>
      <c r="L38" s="55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hidden="1" s="2" customFormat="1" ht="14.4" customHeight="1">
      <c r="A39" s="31"/>
      <c r="B39" s="37"/>
      <c r="C39" s="31"/>
      <c r="D39" s="31"/>
      <c r="E39" s="142" t="s">
        <v>47</v>
      </c>
      <c r="F39" s="155">
        <f>ROUND((SUM(BI128:BI203)),  2)</f>
        <v>0</v>
      </c>
      <c r="G39" s="31"/>
      <c r="H39" s="31"/>
      <c r="I39" s="156">
        <v>0</v>
      </c>
      <c r="J39" s="155">
        <f>0</f>
        <v>0</v>
      </c>
      <c r="K39" s="31"/>
      <c r="L39" s="55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hidden="1" s="2" customFormat="1" ht="6.96" customHeight="1">
      <c r="A40" s="31"/>
      <c r="B40" s="37"/>
      <c r="C40" s="31"/>
      <c r="D40" s="31"/>
      <c r="E40" s="31"/>
      <c r="F40" s="31"/>
      <c r="G40" s="31"/>
      <c r="H40" s="31"/>
      <c r="I40" s="31"/>
      <c r="J40" s="31"/>
      <c r="K40" s="31"/>
      <c r="L40" s="55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hidden="1" s="2" customFormat="1" ht="25.44" customHeight="1">
      <c r="A41" s="31"/>
      <c r="B41" s="37"/>
      <c r="C41" s="157"/>
      <c r="D41" s="158" t="s">
        <v>48</v>
      </c>
      <c r="E41" s="159"/>
      <c r="F41" s="159"/>
      <c r="G41" s="160" t="s">
        <v>49</v>
      </c>
      <c r="H41" s="161" t="s">
        <v>50</v>
      </c>
      <c r="I41" s="159"/>
      <c r="J41" s="162">
        <f>SUM(J32:J39)</f>
        <v>5403562.79</v>
      </c>
      <c r="K41" s="163"/>
      <c r="L41" s="55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hidden="1" s="2" customFormat="1" ht="14.4" customHeight="1">
      <c r="A42" s="31"/>
      <c r="B42" s="37"/>
      <c r="C42" s="31"/>
      <c r="D42" s="31"/>
      <c r="E42" s="31"/>
      <c r="F42" s="31"/>
      <c r="G42" s="31"/>
      <c r="H42" s="31"/>
      <c r="I42" s="31"/>
      <c r="J42" s="31"/>
      <c r="K42" s="31"/>
      <c r="L42" s="55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55"/>
      <c r="D50" s="164" t="s">
        <v>51</v>
      </c>
      <c r="E50" s="165"/>
      <c r="F50" s="165"/>
      <c r="G50" s="164" t="s">
        <v>52</v>
      </c>
      <c r="H50" s="165"/>
      <c r="I50" s="165"/>
      <c r="J50" s="165"/>
      <c r="K50" s="165"/>
      <c r="L50" s="55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1"/>
      <c r="B61" s="37"/>
      <c r="C61" s="31"/>
      <c r="D61" s="166" t="s">
        <v>53</v>
      </c>
      <c r="E61" s="167"/>
      <c r="F61" s="168" t="s">
        <v>54</v>
      </c>
      <c r="G61" s="166" t="s">
        <v>53</v>
      </c>
      <c r="H61" s="167"/>
      <c r="I61" s="167"/>
      <c r="J61" s="169" t="s">
        <v>54</v>
      </c>
      <c r="K61" s="167"/>
      <c r="L61" s="55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1"/>
      <c r="B65" s="37"/>
      <c r="C65" s="31"/>
      <c r="D65" s="164" t="s">
        <v>55</v>
      </c>
      <c r="E65" s="170"/>
      <c r="F65" s="170"/>
      <c r="G65" s="164" t="s">
        <v>56</v>
      </c>
      <c r="H65" s="170"/>
      <c r="I65" s="170"/>
      <c r="J65" s="170"/>
      <c r="K65" s="170"/>
      <c r="L65" s="55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1"/>
      <c r="B76" s="37"/>
      <c r="C76" s="31"/>
      <c r="D76" s="166" t="s">
        <v>53</v>
      </c>
      <c r="E76" s="167"/>
      <c r="F76" s="168" t="s">
        <v>54</v>
      </c>
      <c r="G76" s="166" t="s">
        <v>53</v>
      </c>
      <c r="H76" s="167"/>
      <c r="I76" s="167"/>
      <c r="J76" s="169" t="s">
        <v>54</v>
      </c>
      <c r="K76" s="167"/>
      <c r="L76" s="55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hidden="1" s="2" customFormat="1" ht="14.4" customHeight="1">
      <c r="A77" s="31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55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78" hidden="1"/>
    <row r="79" hidden="1"/>
    <row r="80" hidden="1"/>
    <row r="81" s="2" customFormat="1" ht="6.96" customHeight="1">
      <c r="A81" s="31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55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="2" customFormat="1" ht="24.96" customHeight="1">
      <c r="A82" s="31"/>
      <c r="B82" s="32"/>
      <c r="C82" s="22" t="s">
        <v>166</v>
      </c>
      <c r="D82" s="33"/>
      <c r="E82" s="33"/>
      <c r="F82" s="33"/>
      <c r="G82" s="33"/>
      <c r="H82" s="33"/>
      <c r="I82" s="33"/>
      <c r="J82" s="33"/>
      <c r="K82" s="33"/>
      <c r="L82" s="55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="2" customFormat="1" ht="6.96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5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="2" customFormat="1" ht="12" customHeight="1">
      <c r="A84" s="31"/>
      <c r="B84" s="32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55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="2" customFormat="1" ht="16.5" customHeight="1">
      <c r="A85" s="31"/>
      <c r="B85" s="32"/>
      <c r="C85" s="33"/>
      <c r="D85" s="33"/>
      <c r="E85" s="175" t="str">
        <f>E7</f>
        <v>Nový objekt tělocvičny, základní školy Roztoky - Žalov</v>
      </c>
      <c r="F85" s="28"/>
      <c r="G85" s="28"/>
      <c r="H85" s="28"/>
      <c r="I85" s="33"/>
      <c r="J85" s="33"/>
      <c r="K85" s="33"/>
      <c r="L85" s="55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="1" customFormat="1" ht="12" customHeight="1">
      <c r="B86" s="20"/>
      <c r="C86" s="28" t="s">
        <v>164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1"/>
      <c r="B87" s="32"/>
      <c r="C87" s="33"/>
      <c r="D87" s="33"/>
      <c r="E87" s="175" t="s">
        <v>208</v>
      </c>
      <c r="F87" s="33"/>
      <c r="G87" s="33"/>
      <c r="H87" s="33"/>
      <c r="I87" s="33"/>
      <c r="J87" s="33"/>
      <c r="K87" s="33"/>
      <c r="L87" s="55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="2" customFormat="1" ht="12" customHeight="1">
      <c r="A88" s="31"/>
      <c r="B88" s="32"/>
      <c r="C88" s="28" t="s">
        <v>209</v>
      </c>
      <c r="D88" s="33"/>
      <c r="E88" s="33"/>
      <c r="F88" s="33"/>
      <c r="G88" s="33"/>
      <c r="H88" s="33"/>
      <c r="I88" s="33"/>
      <c r="J88" s="33"/>
      <c r="K88" s="33"/>
      <c r="L88" s="55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="2" customFormat="1" ht="16.5" customHeight="1">
      <c r="A89" s="31"/>
      <c r="B89" s="32"/>
      <c r="C89" s="33"/>
      <c r="D89" s="33"/>
      <c r="E89" s="68" t="str">
        <f>E11</f>
        <v>1-07 - Výrobky</v>
      </c>
      <c r="F89" s="33"/>
      <c r="G89" s="33"/>
      <c r="H89" s="33"/>
      <c r="I89" s="33"/>
      <c r="J89" s="33"/>
      <c r="K89" s="33"/>
      <c r="L89" s="55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="2" customFormat="1" ht="6.96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55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="2" customFormat="1" ht="12" customHeight="1">
      <c r="A91" s="31"/>
      <c r="B91" s="32"/>
      <c r="C91" s="28" t="s">
        <v>18</v>
      </c>
      <c r="D91" s="33"/>
      <c r="E91" s="33"/>
      <c r="F91" s="25" t="str">
        <f>F14</f>
        <v>parc.č. 2990/9, 2994/2, k.ú. Žalov</v>
      </c>
      <c r="G91" s="33"/>
      <c r="H91" s="33"/>
      <c r="I91" s="28" t="s">
        <v>20</v>
      </c>
      <c r="J91" s="71" t="str">
        <f>IF(J14="","",J14)</f>
        <v>26. 3. 2021</v>
      </c>
      <c r="K91" s="33"/>
      <c r="L91" s="55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="2" customFormat="1" ht="6.96" customHeight="1">
      <c r="A92" s="31"/>
      <c r="B92" s="32"/>
      <c r="C92" s="33"/>
      <c r="D92" s="33"/>
      <c r="E92" s="33"/>
      <c r="F92" s="33"/>
      <c r="G92" s="33"/>
      <c r="H92" s="33"/>
      <c r="I92" s="33"/>
      <c r="J92" s="33"/>
      <c r="K92" s="33"/>
      <c r="L92" s="55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="2" customFormat="1" ht="40.05" customHeight="1">
      <c r="A93" s="31"/>
      <c r="B93" s="32"/>
      <c r="C93" s="28" t="s">
        <v>22</v>
      </c>
      <c r="D93" s="33"/>
      <c r="E93" s="33"/>
      <c r="F93" s="25" t="str">
        <f>E17</f>
        <v>Město Roztoky, nám. 5 května 2, Roztoky</v>
      </c>
      <c r="G93" s="33"/>
      <c r="H93" s="33"/>
      <c r="I93" s="28" t="s">
        <v>29</v>
      </c>
      <c r="J93" s="29" t="str">
        <f>E23</f>
        <v>B.B.D. s.r.o., Rokycanova 30, 130 00, Praha 3</v>
      </c>
      <c r="K93" s="33"/>
      <c r="L93" s="55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="2" customFormat="1" ht="40.05" customHeight="1">
      <c r="A94" s="31"/>
      <c r="B94" s="32"/>
      <c r="C94" s="28" t="s">
        <v>27</v>
      </c>
      <c r="D94" s="33"/>
      <c r="E94" s="33"/>
      <c r="F94" s="25" t="str">
        <f>IF(E20="","",E20)</f>
        <v>bude vybrán</v>
      </c>
      <c r="G94" s="33"/>
      <c r="H94" s="33"/>
      <c r="I94" s="28" t="s">
        <v>33</v>
      </c>
      <c r="J94" s="29" t="str">
        <f>E26</f>
        <v>NASTA GROUP s.r.o., Za Sokolovnou 92, Zdiby</v>
      </c>
      <c r="K94" s="33"/>
      <c r="L94" s="55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="2" customFormat="1" ht="10.32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55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="2" customFormat="1" ht="29.28" customHeight="1">
      <c r="A96" s="31"/>
      <c r="B96" s="32"/>
      <c r="C96" s="176" t="s">
        <v>167</v>
      </c>
      <c r="D96" s="177"/>
      <c r="E96" s="177"/>
      <c r="F96" s="177"/>
      <c r="G96" s="177"/>
      <c r="H96" s="177"/>
      <c r="I96" s="177"/>
      <c r="J96" s="178" t="s">
        <v>168</v>
      </c>
      <c r="K96" s="177"/>
      <c r="L96" s="55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="2" customFormat="1" ht="10.32" customHeight="1">
      <c r="A97" s="31"/>
      <c r="B97" s="32"/>
      <c r="C97" s="33"/>
      <c r="D97" s="33"/>
      <c r="E97" s="33"/>
      <c r="F97" s="33"/>
      <c r="G97" s="33"/>
      <c r="H97" s="33"/>
      <c r="I97" s="33"/>
      <c r="J97" s="33"/>
      <c r="K97" s="33"/>
      <c r="L97" s="55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="2" customFormat="1" ht="22.8" customHeight="1">
      <c r="A98" s="31"/>
      <c r="B98" s="32"/>
      <c r="C98" s="179" t="s">
        <v>169</v>
      </c>
      <c r="D98" s="33"/>
      <c r="E98" s="33"/>
      <c r="F98" s="33"/>
      <c r="G98" s="33"/>
      <c r="H98" s="33"/>
      <c r="I98" s="33"/>
      <c r="J98" s="102">
        <f>J128</f>
        <v>4465754.3700000001</v>
      </c>
      <c r="K98" s="33"/>
      <c r="L98" s="55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U98" s="16" t="s">
        <v>170</v>
      </c>
    </row>
    <row r="99" s="9" customFormat="1" ht="24.96" customHeight="1">
      <c r="A99" s="9"/>
      <c r="B99" s="180"/>
      <c r="C99" s="181"/>
      <c r="D99" s="182" t="s">
        <v>700</v>
      </c>
      <c r="E99" s="183"/>
      <c r="F99" s="183"/>
      <c r="G99" s="183"/>
      <c r="H99" s="183"/>
      <c r="I99" s="183"/>
      <c r="J99" s="184">
        <f>J129</f>
        <v>4465754.3700000001</v>
      </c>
      <c r="K99" s="181"/>
      <c r="L99" s="18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3" customFormat="1" ht="19.92" customHeight="1">
      <c r="A100" s="13"/>
      <c r="B100" s="246"/>
      <c r="C100" s="125"/>
      <c r="D100" s="247" t="s">
        <v>701</v>
      </c>
      <c r="E100" s="248"/>
      <c r="F100" s="248"/>
      <c r="G100" s="248"/>
      <c r="H100" s="248"/>
      <c r="I100" s="248"/>
      <c r="J100" s="249">
        <f>J130</f>
        <v>438438.96999999997</v>
      </c>
      <c r="K100" s="125"/>
      <c r="L100" s="250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</row>
    <row r="101" s="13" customFormat="1" ht="19.92" customHeight="1">
      <c r="A101" s="13"/>
      <c r="B101" s="246"/>
      <c r="C101" s="125"/>
      <c r="D101" s="247" t="s">
        <v>702</v>
      </c>
      <c r="E101" s="248"/>
      <c r="F101" s="248"/>
      <c r="G101" s="248"/>
      <c r="H101" s="248"/>
      <c r="I101" s="248"/>
      <c r="J101" s="249">
        <f>J149</f>
        <v>461545</v>
      </c>
      <c r="K101" s="125"/>
      <c r="L101" s="250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</row>
    <row r="102" s="13" customFormat="1" ht="19.92" customHeight="1">
      <c r="A102" s="13"/>
      <c r="B102" s="246"/>
      <c r="C102" s="125"/>
      <c r="D102" s="247" t="s">
        <v>703</v>
      </c>
      <c r="E102" s="248"/>
      <c r="F102" s="248"/>
      <c r="G102" s="248"/>
      <c r="H102" s="248"/>
      <c r="I102" s="248"/>
      <c r="J102" s="249">
        <f>J159</f>
        <v>162955</v>
      </c>
      <c r="K102" s="125"/>
      <c r="L102" s="250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</row>
    <row r="103" s="13" customFormat="1" ht="19.92" customHeight="1">
      <c r="A103" s="13"/>
      <c r="B103" s="246"/>
      <c r="C103" s="125"/>
      <c r="D103" s="247" t="s">
        <v>704</v>
      </c>
      <c r="E103" s="248"/>
      <c r="F103" s="248"/>
      <c r="G103" s="248"/>
      <c r="H103" s="248"/>
      <c r="I103" s="248"/>
      <c r="J103" s="249">
        <f>J164</f>
        <v>160954.39999999999</v>
      </c>
      <c r="K103" s="125"/>
      <c r="L103" s="250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</row>
    <row r="104" s="13" customFormat="1" ht="19.92" customHeight="1">
      <c r="A104" s="13"/>
      <c r="B104" s="246"/>
      <c r="C104" s="125"/>
      <c r="D104" s="247" t="s">
        <v>705</v>
      </c>
      <c r="E104" s="248"/>
      <c r="F104" s="248"/>
      <c r="G104" s="248"/>
      <c r="H104" s="248"/>
      <c r="I104" s="248"/>
      <c r="J104" s="249">
        <f>J174</f>
        <v>1688861</v>
      </c>
      <c r="K104" s="125"/>
      <c r="L104" s="250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</row>
    <row r="105" s="13" customFormat="1" ht="19.92" customHeight="1">
      <c r="A105" s="13"/>
      <c r="B105" s="246"/>
      <c r="C105" s="125"/>
      <c r="D105" s="247" t="s">
        <v>706</v>
      </c>
      <c r="E105" s="248"/>
      <c r="F105" s="248"/>
      <c r="G105" s="248"/>
      <c r="H105" s="248"/>
      <c r="I105" s="248"/>
      <c r="J105" s="249">
        <f>J184</f>
        <v>658000</v>
      </c>
      <c r="K105" s="125"/>
      <c r="L105" s="250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</row>
    <row r="106" s="13" customFormat="1" ht="19.92" customHeight="1">
      <c r="A106" s="13"/>
      <c r="B106" s="246"/>
      <c r="C106" s="125"/>
      <c r="D106" s="247" t="s">
        <v>707</v>
      </c>
      <c r="E106" s="248"/>
      <c r="F106" s="248"/>
      <c r="G106" s="248"/>
      <c r="H106" s="248"/>
      <c r="I106" s="248"/>
      <c r="J106" s="249">
        <f>J195</f>
        <v>895000</v>
      </c>
      <c r="K106" s="125"/>
      <c r="L106" s="250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</row>
    <row r="107" s="2" customFormat="1" ht="21.84" customHeight="1">
      <c r="A107" s="31"/>
      <c r="B107" s="32"/>
      <c r="C107" s="33"/>
      <c r="D107" s="33"/>
      <c r="E107" s="33"/>
      <c r="F107" s="33"/>
      <c r="G107" s="33"/>
      <c r="H107" s="33"/>
      <c r="I107" s="33"/>
      <c r="J107" s="33"/>
      <c r="K107" s="33"/>
      <c r="L107" s="55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="2" customFormat="1" ht="6.96" customHeight="1">
      <c r="A108" s="31"/>
      <c r="B108" s="58"/>
      <c r="C108" s="59"/>
      <c r="D108" s="59"/>
      <c r="E108" s="59"/>
      <c r="F108" s="59"/>
      <c r="G108" s="59"/>
      <c r="H108" s="59"/>
      <c r="I108" s="59"/>
      <c r="J108" s="59"/>
      <c r="K108" s="59"/>
      <c r="L108" s="55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12" s="2" customFormat="1" ht="6.96" customHeight="1">
      <c r="A112" s="31"/>
      <c r="B112" s="60"/>
      <c r="C112" s="61"/>
      <c r="D112" s="61"/>
      <c r="E112" s="61"/>
      <c r="F112" s="61"/>
      <c r="G112" s="61"/>
      <c r="H112" s="61"/>
      <c r="I112" s="61"/>
      <c r="J112" s="61"/>
      <c r="K112" s="61"/>
      <c r="L112" s="55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="2" customFormat="1" ht="24.96" customHeight="1">
      <c r="A113" s="31"/>
      <c r="B113" s="32"/>
      <c r="C113" s="22" t="s">
        <v>172</v>
      </c>
      <c r="D113" s="33"/>
      <c r="E113" s="33"/>
      <c r="F113" s="33"/>
      <c r="G113" s="33"/>
      <c r="H113" s="33"/>
      <c r="I113" s="33"/>
      <c r="J113" s="33"/>
      <c r="K113" s="33"/>
      <c r="L113" s="55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="2" customFormat="1" ht="6.96" customHeight="1">
      <c r="A114" s="31"/>
      <c r="B114" s="32"/>
      <c r="C114" s="33"/>
      <c r="D114" s="33"/>
      <c r="E114" s="33"/>
      <c r="F114" s="33"/>
      <c r="G114" s="33"/>
      <c r="H114" s="33"/>
      <c r="I114" s="33"/>
      <c r="J114" s="33"/>
      <c r="K114" s="33"/>
      <c r="L114" s="55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="2" customFormat="1" ht="12" customHeight="1">
      <c r="A115" s="31"/>
      <c r="B115" s="32"/>
      <c r="C115" s="28" t="s">
        <v>14</v>
      </c>
      <c r="D115" s="33"/>
      <c r="E115" s="33"/>
      <c r="F115" s="33"/>
      <c r="G115" s="33"/>
      <c r="H115" s="33"/>
      <c r="I115" s="33"/>
      <c r="J115" s="33"/>
      <c r="K115" s="33"/>
      <c r="L115" s="55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="2" customFormat="1" ht="16.5" customHeight="1">
      <c r="A116" s="31"/>
      <c r="B116" s="32"/>
      <c r="C116" s="33"/>
      <c r="D116" s="33"/>
      <c r="E116" s="175" t="str">
        <f>E7</f>
        <v>Nový objekt tělocvičny, základní školy Roztoky - Žalov</v>
      </c>
      <c r="F116" s="28"/>
      <c r="G116" s="28"/>
      <c r="H116" s="28"/>
      <c r="I116" s="33"/>
      <c r="J116" s="33"/>
      <c r="K116" s="33"/>
      <c r="L116" s="55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="1" customFormat="1" ht="12" customHeight="1">
      <c r="B117" s="20"/>
      <c r="C117" s="28" t="s">
        <v>164</v>
      </c>
      <c r="D117" s="21"/>
      <c r="E117" s="21"/>
      <c r="F117" s="21"/>
      <c r="G117" s="21"/>
      <c r="H117" s="21"/>
      <c r="I117" s="21"/>
      <c r="J117" s="21"/>
      <c r="K117" s="21"/>
      <c r="L117" s="19"/>
    </row>
    <row r="118" s="2" customFormat="1" ht="16.5" customHeight="1">
      <c r="A118" s="31"/>
      <c r="B118" s="32"/>
      <c r="C118" s="33"/>
      <c r="D118" s="33"/>
      <c r="E118" s="175" t="s">
        <v>208</v>
      </c>
      <c r="F118" s="33"/>
      <c r="G118" s="33"/>
      <c r="H118" s="33"/>
      <c r="I118" s="33"/>
      <c r="J118" s="33"/>
      <c r="K118" s="33"/>
      <c r="L118" s="55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="2" customFormat="1" ht="12" customHeight="1">
      <c r="A119" s="31"/>
      <c r="B119" s="32"/>
      <c r="C119" s="28" t="s">
        <v>209</v>
      </c>
      <c r="D119" s="33"/>
      <c r="E119" s="33"/>
      <c r="F119" s="33"/>
      <c r="G119" s="33"/>
      <c r="H119" s="33"/>
      <c r="I119" s="33"/>
      <c r="J119" s="33"/>
      <c r="K119" s="33"/>
      <c r="L119" s="55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="2" customFormat="1" ht="16.5" customHeight="1">
      <c r="A120" s="31"/>
      <c r="B120" s="32"/>
      <c r="C120" s="33"/>
      <c r="D120" s="33"/>
      <c r="E120" s="68" t="str">
        <f>E11</f>
        <v>1-07 - Výrobky</v>
      </c>
      <c r="F120" s="33"/>
      <c r="G120" s="33"/>
      <c r="H120" s="33"/>
      <c r="I120" s="33"/>
      <c r="J120" s="33"/>
      <c r="K120" s="33"/>
      <c r="L120" s="55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="2" customFormat="1" ht="6.96" customHeight="1">
      <c r="A121" s="31"/>
      <c r="B121" s="32"/>
      <c r="C121" s="33"/>
      <c r="D121" s="33"/>
      <c r="E121" s="33"/>
      <c r="F121" s="33"/>
      <c r="G121" s="33"/>
      <c r="H121" s="33"/>
      <c r="I121" s="33"/>
      <c r="J121" s="33"/>
      <c r="K121" s="33"/>
      <c r="L121" s="55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="2" customFormat="1" ht="12" customHeight="1">
      <c r="A122" s="31"/>
      <c r="B122" s="32"/>
      <c r="C122" s="28" t="s">
        <v>18</v>
      </c>
      <c r="D122" s="33"/>
      <c r="E122" s="33"/>
      <c r="F122" s="25" t="str">
        <f>F14</f>
        <v>parc.č. 2990/9, 2994/2, k.ú. Žalov</v>
      </c>
      <c r="G122" s="33"/>
      <c r="H122" s="33"/>
      <c r="I122" s="28" t="s">
        <v>20</v>
      </c>
      <c r="J122" s="71" t="str">
        <f>IF(J14="","",J14)</f>
        <v>26. 3. 2021</v>
      </c>
      <c r="K122" s="33"/>
      <c r="L122" s="55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="2" customFormat="1" ht="6.96" customHeight="1">
      <c r="A123" s="31"/>
      <c r="B123" s="32"/>
      <c r="C123" s="33"/>
      <c r="D123" s="33"/>
      <c r="E123" s="33"/>
      <c r="F123" s="33"/>
      <c r="G123" s="33"/>
      <c r="H123" s="33"/>
      <c r="I123" s="33"/>
      <c r="J123" s="33"/>
      <c r="K123" s="33"/>
      <c r="L123" s="55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="2" customFormat="1" ht="40.05" customHeight="1">
      <c r="A124" s="31"/>
      <c r="B124" s="32"/>
      <c r="C124" s="28" t="s">
        <v>22</v>
      </c>
      <c r="D124" s="33"/>
      <c r="E124" s="33"/>
      <c r="F124" s="25" t="str">
        <f>E17</f>
        <v>Město Roztoky, nám. 5 května 2, Roztoky</v>
      </c>
      <c r="G124" s="33"/>
      <c r="H124" s="33"/>
      <c r="I124" s="28" t="s">
        <v>29</v>
      </c>
      <c r="J124" s="29" t="str">
        <f>E23</f>
        <v>B.B.D. s.r.o., Rokycanova 30, 130 00, Praha 3</v>
      </c>
      <c r="K124" s="33"/>
      <c r="L124" s="55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="2" customFormat="1" ht="40.05" customHeight="1">
      <c r="A125" s="31"/>
      <c r="B125" s="32"/>
      <c r="C125" s="28" t="s">
        <v>27</v>
      </c>
      <c r="D125" s="33"/>
      <c r="E125" s="33"/>
      <c r="F125" s="25" t="str">
        <f>IF(E20="","",E20)</f>
        <v>bude vybrán</v>
      </c>
      <c r="G125" s="33"/>
      <c r="H125" s="33"/>
      <c r="I125" s="28" t="s">
        <v>33</v>
      </c>
      <c r="J125" s="29" t="str">
        <f>E26</f>
        <v>NASTA GROUP s.r.o., Za Sokolovnou 92, Zdiby</v>
      </c>
      <c r="K125" s="33"/>
      <c r="L125" s="55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="2" customFormat="1" ht="10.32" customHeight="1">
      <c r="A126" s="31"/>
      <c r="B126" s="32"/>
      <c r="C126" s="33"/>
      <c r="D126" s="33"/>
      <c r="E126" s="33"/>
      <c r="F126" s="33"/>
      <c r="G126" s="33"/>
      <c r="H126" s="33"/>
      <c r="I126" s="33"/>
      <c r="J126" s="33"/>
      <c r="K126" s="33"/>
      <c r="L126" s="55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="10" customFormat="1" ht="29.28" customHeight="1">
      <c r="A127" s="186"/>
      <c r="B127" s="187"/>
      <c r="C127" s="188" t="s">
        <v>173</v>
      </c>
      <c r="D127" s="189" t="s">
        <v>63</v>
      </c>
      <c r="E127" s="189" t="s">
        <v>59</v>
      </c>
      <c r="F127" s="189" t="s">
        <v>60</v>
      </c>
      <c r="G127" s="189" t="s">
        <v>174</v>
      </c>
      <c r="H127" s="189" t="s">
        <v>175</v>
      </c>
      <c r="I127" s="189" t="s">
        <v>176</v>
      </c>
      <c r="J127" s="190" t="s">
        <v>168</v>
      </c>
      <c r="K127" s="191" t="s">
        <v>177</v>
      </c>
      <c r="L127" s="192"/>
      <c r="M127" s="92" t="s">
        <v>1</v>
      </c>
      <c r="N127" s="93" t="s">
        <v>42</v>
      </c>
      <c r="O127" s="93" t="s">
        <v>178</v>
      </c>
      <c r="P127" s="93" t="s">
        <v>179</v>
      </c>
      <c r="Q127" s="93" t="s">
        <v>180</v>
      </c>
      <c r="R127" s="93" t="s">
        <v>181</v>
      </c>
      <c r="S127" s="93" t="s">
        <v>182</v>
      </c>
      <c r="T127" s="94" t="s">
        <v>183</v>
      </c>
      <c r="U127" s="186"/>
      <c r="V127" s="186"/>
      <c r="W127" s="186"/>
      <c r="X127" s="186"/>
      <c r="Y127" s="186"/>
      <c r="Z127" s="186"/>
      <c r="AA127" s="186"/>
      <c r="AB127" s="186"/>
      <c r="AC127" s="186"/>
      <c r="AD127" s="186"/>
      <c r="AE127" s="186"/>
    </row>
    <row r="128" s="2" customFormat="1" ht="22.8" customHeight="1">
      <c r="A128" s="31"/>
      <c r="B128" s="32"/>
      <c r="C128" s="99" t="s">
        <v>184</v>
      </c>
      <c r="D128" s="33"/>
      <c r="E128" s="33"/>
      <c r="F128" s="33"/>
      <c r="G128" s="33"/>
      <c r="H128" s="33"/>
      <c r="I128" s="33"/>
      <c r="J128" s="193">
        <f>BK128</f>
        <v>4465754.3700000001</v>
      </c>
      <c r="K128" s="33"/>
      <c r="L128" s="37"/>
      <c r="M128" s="95"/>
      <c r="N128" s="194"/>
      <c r="O128" s="96"/>
      <c r="P128" s="195">
        <f>P129</f>
        <v>0</v>
      </c>
      <c r="Q128" s="96"/>
      <c r="R128" s="195">
        <f>R129</f>
        <v>0</v>
      </c>
      <c r="S128" s="96"/>
      <c r="T128" s="196">
        <f>T129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T128" s="16" t="s">
        <v>77</v>
      </c>
      <c r="AU128" s="16" t="s">
        <v>170</v>
      </c>
      <c r="BK128" s="197">
        <f>BK129</f>
        <v>4465754.3700000001</v>
      </c>
    </row>
    <row r="129" s="11" customFormat="1" ht="25.92" customHeight="1">
      <c r="A129" s="11"/>
      <c r="B129" s="198"/>
      <c r="C129" s="199"/>
      <c r="D129" s="200" t="s">
        <v>77</v>
      </c>
      <c r="E129" s="201" t="s">
        <v>708</v>
      </c>
      <c r="F129" s="201" t="s">
        <v>709</v>
      </c>
      <c r="G129" s="199"/>
      <c r="H129" s="199"/>
      <c r="I129" s="199"/>
      <c r="J129" s="202">
        <f>BK129</f>
        <v>4465754.3700000001</v>
      </c>
      <c r="K129" s="199"/>
      <c r="L129" s="203"/>
      <c r="M129" s="204"/>
      <c r="N129" s="205"/>
      <c r="O129" s="205"/>
      <c r="P129" s="206">
        <f>P130+P149+P159+P164+P174+P184+P195</f>
        <v>0</v>
      </c>
      <c r="Q129" s="205"/>
      <c r="R129" s="206">
        <f>R130+R149+R159+R164+R174+R184+R195</f>
        <v>0</v>
      </c>
      <c r="S129" s="205"/>
      <c r="T129" s="207">
        <f>T130+T149+T159+T164+T174+T184+T195</f>
        <v>0</v>
      </c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R129" s="208" t="s">
        <v>86</v>
      </c>
      <c r="AT129" s="209" t="s">
        <v>77</v>
      </c>
      <c r="AU129" s="209" t="s">
        <v>78</v>
      </c>
      <c r="AY129" s="208" t="s">
        <v>187</v>
      </c>
      <c r="BK129" s="210">
        <f>BK130+BK149+BK159+BK164+BK174+BK184+BK195</f>
        <v>4465754.3700000001</v>
      </c>
    </row>
    <row r="130" s="11" customFormat="1" ht="22.8" customHeight="1">
      <c r="A130" s="11"/>
      <c r="B130" s="198"/>
      <c r="C130" s="199"/>
      <c r="D130" s="200" t="s">
        <v>77</v>
      </c>
      <c r="E130" s="251" t="s">
        <v>710</v>
      </c>
      <c r="F130" s="251" t="s">
        <v>711</v>
      </c>
      <c r="G130" s="199"/>
      <c r="H130" s="199"/>
      <c r="I130" s="199"/>
      <c r="J130" s="252">
        <f>BK130</f>
        <v>438438.96999999997</v>
      </c>
      <c r="K130" s="199"/>
      <c r="L130" s="203"/>
      <c r="M130" s="204"/>
      <c r="N130" s="205"/>
      <c r="O130" s="205"/>
      <c r="P130" s="206">
        <f>SUM(P131:P148)</f>
        <v>0</v>
      </c>
      <c r="Q130" s="205"/>
      <c r="R130" s="206">
        <f>SUM(R131:R148)</f>
        <v>0</v>
      </c>
      <c r="S130" s="205"/>
      <c r="T130" s="207">
        <f>SUM(T131:T148)</f>
        <v>0</v>
      </c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R130" s="208" t="s">
        <v>86</v>
      </c>
      <c r="AT130" s="209" t="s">
        <v>77</v>
      </c>
      <c r="AU130" s="209" t="s">
        <v>86</v>
      </c>
      <c r="AY130" s="208" t="s">
        <v>187</v>
      </c>
      <c r="BK130" s="210">
        <f>SUM(BK131:BK148)</f>
        <v>438438.96999999997</v>
      </c>
    </row>
    <row r="131" s="2" customFormat="1" ht="16.5" customHeight="1">
      <c r="A131" s="31"/>
      <c r="B131" s="32"/>
      <c r="C131" s="211" t="s">
        <v>86</v>
      </c>
      <c r="D131" s="211" t="s">
        <v>188</v>
      </c>
      <c r="E131" s="212" t="s">
        <v>712</v>
      </c>
      <c r="F131" s="213" t="s">
        <v>713</v>
      </c>
      <c r="G131" s="214" t="s">
        <v>237</v>
      </c>
      <c r="H131" s="215">
        <v>99</v>
      </c>
      <c r="I131" s="216">
        <v>1090</v>
      </c>
      <c r="J131" s="216">
        <f>ROUND(I131*H131,2)</f>
        <v>107910</v>
      </c>
      <c r="K131" s="217"/>
      <c r="L131" s="37"/>
      <c r="M131" s="218" t="s">
        <v>1</v>
      </c>
      <c r="N131" s="219" t="s">
        <v>43</v>
      </c>
      <c r="O131" s="220">
        <v>0</v>
      </c>
      <c r="P131" s="220">
        <f>O131*H131</f>
        <v>0</v>
      </c>
      <c r="Q131" s="220">
        <v>0</v>
      </c>
      <c r="R131" s="220">
        <f>Q131*H131</f>
        <v>0</v>
      </c>
      <c r="S131" s="220">
        <v>0</v>
      </c>
      <c r="T131" s="221">
        <f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222" t="s">
        <v>204</v>
      </c>
      <c r="AT131" s="222" t="s">
        <v>188</v>
      </c>
      <c r="AU131" s="222" t="s">
        <v>88</v>
      </c>
      <c r="AY131" s="16" t="s">
        <v>187</v>
      </c>
      <c r="BE131" s="223">
        <f>IF(N131="základní",J131,0)</f>
        <v>107910</v>
      </c>
      <c r="BF131" s="223">
        <f>IF(N131="snížená",J131,0)</f>
        <v>0</v>
      </c>
      <c r="BG131" s="223">
        <f>IF(N131="zákl. přenesená",J131,0)</f>
        <v>0</v>
      </c>
      <c r="BH131" s="223">
        <f>IF(N131="sníž. přenesená",J131,0)</f>
        <v>0</v>
      </c>
      <c r="BI131" s="223">
        <f>IF(N131="nulová",J131,0)</f>
        <v>0</v>
      </c>
      <c r="BJ131" s="16" t="s">
        <v>86</v>
      </c>
      <c r="BK131" s="223">
        <f>ROUND(I131*H131,2)</f>
        <v>107910</v>
      </c>
      <c r="BL131" s="16" t="s">
        <v>204</v>
      </c>
      <c r="BM131" s="222" t="s">
        <v>714</v>
      </c>
    </row>
    <row r="132" s="12" customFormat="1">
      <c r="A132" s="12"/>
      <c r="B132" s="232"/>
      <c r="C132" s="233"/>
      <c r="D132" s="224" t="s">
        <v>226</v>
      </c>
      <c r="E132" s="241" t="s">
        <v>1</v>
      </c>
      <c r="F132" s="234" t="s">
        <v>715</v>
      </c>
      <c r="G132" s="233"/>
      <c r="H132" s="235">
        <v>99</v>
      </c>
      <c r="I132" s="233"/>
      <c r="J132" s="233"/>
      <c r="K132" s="233"/>
      <c r="L132" s="236"/>
      <c r="M132" s="237"/>
      <c r="N132" s="238"/>
      <c r="O132" s="238"/>
      <c r="P132" s="238"/>
      <c r="Q132" s="238"/>
      <c r="R132" s="238"/>
      <c r="S132" s="238"/>
      <c r="T132" s="239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T132" s="240" t="s">
        <v>226</v>
      </c>
      <c r="AU132" s="240" t="s">
        <v>88</v>
      </c>
      <c r="AV132" s="12" t="s">
        <v>88</v>
      </c>
      <c r="AW132" s="12" t="s">
        <v>32</v>
      </c>
      <c r="AX132" s="12" t="s">
        <v>86</v>
      </c>
      <c r="AY132" s="240" t="s">
        <v>187</v>
      </c>
    </row>
    <row r="133" s="2" customFormat="1" ht="16.5" customHeight="1">
      <c r="A133" s="31"/>
      <c r="B133" s="32"/>
      <c r="C133" s="211" t="s">
        <v>88</v>
      </c>
      <c r="D133" s="211" t="s">
        <v>188</v>
      </c>
      <c r="E133" s="212" t="s">
        <v>716</v>
      </c>
      <c r="F133" s="213" t="s">
        <v>717</v>
      </c>
      <c r="G133" s="214" t="s">
        <v>237</v>
      </c>
      <c r="H133" s="215">
        <v>67</v>
      </c>
      <c r="I133" s="216">
        <v>1825</v>
      </c>
      <c r="J133" s="216">
        <f>ROUND(I133*H133,2)</f>
        <v>122275</v>
      </c>
      <c r="K133" s="217"/>
      <c r="L133" s="37"/>
      <c r="M133" s="218" t="s">
        <v>1</v>
      </c>
      <c r="N133" s="219" t="s">
        <v>43</v>
      </c>
      <c r="O133" s="220">
        <v>0</v>
      </c>
      <c r="P133" s="220">
        <f>O133*H133</f>
        <v>0</v>
      </c>
      <c r="Q133" s="220">
        <v>0</v>
      </c>
      <c r="R133" s="220">
        <f>Q133*H133</f>
        <v>0</v>
      </c>
      <c r="S133" s="220">
        <v>0</v>
      </c>
      <c r="T133" s="221">
        <f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222" t="s">
        <v>204</v>
      </c>
      <c r="AT133" s="222" t="s">
        <v>188</v>
      </c>
      <c r="AU133" s="222" t="s">
        <v>88</v>
      </c>
      <c r="AY133" s="16" t="s">
        <v>187</v>
      </c>
      <c r="BE133" s="223">
        <f>IF(N133="základní",J133,0)</f>
        <v>122275</v>
      </c>
      <c r="BF133" s="223">
        <f>IF(N133="snížená",J133,0)</f>
        <v>0</v>
      </c>
      <c r="BG133" s="223">
        <f>IF(N133="zákl. přenesená",J133,0)</f>
        <v>0</v>
      </c>
      <c r="BH133" s="223">
        <f>IF(N133="sníž. přenesená",J133,0)</f>
        <v>0</v>
      </c>
      <c r="BI133" s="223">
        <f>IF(N133="nulová",J133,0)</f>
        <v>0</v>
      </c>
      <c r="BJ133" s="16" t="s">
        <v>86</v>
      </c>
      <c r="BK133" s="223">
        <f>ROUND(I133*H133,2)</f>
        <v>122275</v>
      </c>
      <c r="BL133" s="16" t="s">
        <v>204</v>
      </c>
      <c r="BM133" s="222" t="s">
        <v>718</v>
      </c>
    </row>
    <row r="134" s="12" customFormat="1">
      <c r="A134" s="12"/>
      <c r="B134" s="232"/>
      <c r="C134" s="233"/>
      <c r="D134" s="224" t="s">
        <v>226</v>
      </c>
      <c r="E134" s="241" t="s">
        <v>1</v>
      </c>
      <c r="F134" s="234" t="s">
        <v>719</v>
      </c>
      <c r="G134" s="233"/>
      <c r="H134" s="235">
        <v>67</v>
      </c>
      <c r="I134" s="233"/>
      <c r="J134" s="233"/>
      <c r="K134" s="233"/>
      <c r="L134" s="236"/>
      <c r="M134" s="237"/>
      <c r="N134" s="238"/>
      <c r="O134" s="238"/>
      <c r="P134" s="238"/>
      <c r="Q134" s="238"/>
      <c r="R134" s="238"/>
      <c r="S134" s="238"/>
      <c r="T134" s="239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T134" s="240" t="s">
        <v>226</v>
      </c>
      <c r="AU134" s="240" t="s">
        <v>88</v>
      </c>
      <c r="AV134" s="12" t="s">
        <v>88</v>
      </c>
      <c r="AW134" s="12" t="s">
        <v>32</v>
      </c>
      <c r="AX134" s="12" t="s">
        <v>86</v>
      </c>
      <c r="AY134" s="240" t="s">
        <v>187</v>
      </c>
    </row>
    <row r="135" s="2" customFormat="1" ht="16.5" customHeight="1">
      <c r="A135" s="31"/>
      <c r="B135" s="32"/>
      <c r="C135" s="211" t="s">
        <v>199</v>
      </c>
      <c r="D135" s="211" t="s">
        <v>188</v>
      </c>
      <c r="E135" s="212" t="s">
        <v>720</v>
      </c>
      <c r="F135" s="213" t="s">
        <v>721</v>
      </c>
      <c r="G135" s="214" t="s">
        <v>216</v>
      </c>
      <c r="H135" s="215">
        <v>15</v>
      </c>
      <c r="I135" s="216">
        <v>2265</v>
      </c>
      <c r="J135" s="216">
        <f>ROUND(I135*H135,2)</f>
        <v>33975</v>
      </c>
      <c r="K135" s="217"/>
      <c r="L135" s="37"/>
      <c r="M135" s="218" t="s">
        <v>1</v>
      </c>
      <c r="N135" s="219" t="s">
        <v>43</v>
      </c>
      <c r="O135" s="220">
        <v>0</v>
      </c>
      <c r="P135" s="220">
        <f>O135*H135</f>
        <v>0</v>
      </c>
      <c r="Q135" s="220">
        <v>0</v>
      </c>
      <c r="R135" s="220">
        <f>Q135*H135</f>
        <v>0</v>
      </c>
      <c r="S135" s="220">
        <v>0</v>
      </c>
      <c r="T135" s="221">
        <f>S135*H135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222" t="s">
        <v>204</v>
      </c>
      <c r="AT135" s="222" t="s">
        <v>188</v>
      </c>
      <c r="AU135" s="222" t="s">
        <v>88</v>
      </c>
      <c r="AY135" s="16" t="s">
        <v>187</v>
      </c>
      <c r="BE135" s="223">
        <f>IF(N135="základní",J135,0)</f>
        <v>33975</v>
      </c>
      <c r="BF135" s="223">
        <f>IF(N135="snížená",J135,0)</f>
        <v>0</v>
      </c>
      <c r="BG135" s="223">
        <f>IF(N135="zákl. přenesená",J135,0)</f>
        <v>0</v>
      </c>
      <c r="BH135" s="223">
        <f>IF(N135="sníž. přenesená",J135,0)</f>
        <v>0</v>
      </c>
      <c r="BI135" s="223">
        <f>IF(N135="nulová",J135,0)</f>
        <v>0</v>
      </c>
      <c r="BJ135" s="16" t="s">
        <v>86</v>
      </c>
      <c r="BK135" s="223">
        <f>ROUND(I135*H135,2)</f>
        <v>33975</v>
      </c>
      <c r="BL135" s="16" t="s">
        <v>204</v>
      </c>
      <c r="BM135" s="222" t="s">
        <v>722</v>
      </c>
    </row>
    <row r="136" s="2" customFormat="1" ht="16.5" customHeight="1">
      <c r="A136" s="31"/>
      <c r="B136" s="32"/>
      <c r="C136" s="211" t="s">
        <v>204</v>
      </c>
      <c r="D136" s="211" t="s">
        <v>188</v>
      </c>
      <c r="E136" s="212" t="s">
        <v>723</v>
      </c>
      <c r="F136" s="213" t="s">
        <v>724</v>
      </c>
      <c r="G136" s="214" t="s">
        <v>237</v>
      </c>
      <c r="H136" s="215">
        <v>29.5</v>
      </c>
      <c r="I136" s="216">
        <v>370</v>
      </c>
      <c r="J136" s="216">
        <f>ROUND(I136*H136,2)</f>
        <v>10915</v>
      </c>
      <c r="K136" s="217"/>
      <c r="L136" s="37"/>
      <c r="M136" s="218" t="s">
        <v>1</v>
      </c>
      <c r="N136" s="219" t="s">
        <v>43</v>
      </c>
      <c r="O136" s="220">
        <v>0</v>
      </c>
      <c r="P136" s="220">
        <f>O136*H136</f>
        <v>0</v>
      </c>
      <c r="Q136" s="220">
        <v>0</v>
      </c>
      <c r="R136" s="220">
        <f>Q136*H136</f>
        <v>0</v>
      </c>
      <c r="S136" s="220">
        <v>0</v>
      </c>
      <c r="T136" s="221">
        <f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222" t="s">
        <v>204</v>
      </c>
      <c r="AT136" s="222" t="s">
        <v>188</v>
      </c>
      <c r="AU136" s="222" t="s">
        <v>88</v>
      </c>
      <c r="AY136" s="16" t="s">
        <v>187</v>
      </c>
      <c r="BE136" s="223">
        <f>IF(N136="základní",J136,0)</f>
        <v>10915</v>
      </c>
      <c r="BF136" s="223">
        <f>IF(N136="snížená",J136,0)</f>
        <v>0</v>
      </c>
      <c r="BG136" s="223">
        <f>IF(N136="zákl. přenesená",J136,0)</f>
        <v>0</v>
      </c>
      <c r="BH136" s="223">
        <f>IF(N136="sníž. přenesená",J136,0)</f>
        <v>0</v>
      </c>
      <c r="BI136" s="223">
        <f>IF(N136="nulová",J136,0)</f>
        <v>0</v>
      </c>
      <c r="BJ136" s="16" t="s">
        <v>86</v>
      </c>
      <c r="BK136" s="223">
        <f>ROUND(I136*H136,2)</f>
        <v>10915</v>
      </c>
      <c r="BL136" s="16" t="s">
        <v>204</v>
      </c>
      <c r="BM136" s="222" t="s">
        <v>725</v>
      </c>
    </row>
    <row r="137" s="12" customFormat="1">
      <c r="A137" s="12"/>
      <c r="B137" s="232"/>
      <c r="C137" s="233"/>
      <c r="D137" s="224" t="s">
        <v>226</v>
      </c>
      <c r="E137" s="241" t="s">
        <v>1</v>
      </c>
      <c r="F137" s="234" t="s">
        <v>726</v>
      </c>
      <c r="G137" s="233"/>
      <c r="H137" s="235">
        <v>29.5</v>
      </c>
      <c r="I137" s="233"/>
      <c r="J137" s="233"/>
      <c r="K137" s="233"/>
      <c r="L137" s="236"/>
      <c r="M137" s="237"/>
      <c r="N137" s="238"/>
      <c r="O137" s="238"/>
      <c r="P137" s="238"/>
      <c r="Q137" s="238"/>
      <c r="R137" s="238"/>
      <c r="S137" s="238"/>
      <c r="T137" s="239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T137" s="240" t="s">
        <v>226</v>
      </c>
      <c r="AU137" s="240" t="s">
        <v>88</v>
      </c>
      <c r="AV137" s="12" t="s">
        <v>88</v>
      </c>
      <c r="AW137" s="12" t="s">
        <v>32</v>
      </c>
      <c r="AX137" s="12" t="s">
        <v>86</v>
      </c>
      <c r="AY137" s="240" t="s">
        <v>187</v>
      </c>
    </row>
    <row r="138" s="2" customFormat="1" ht="16.5" customHeight="1">
      <c r="A138" s="31"/>
      <c r="B138" s="32"/>
      <c r="C138" s="211" t="s">
        <v>186</v>
      </c>
      <c r="D138" s="211" t="s">
        <v>188</v>
      </c>
      <c r="E138" s="212" t="s">
        <v>727</v>
      </c>
      <c r="F138" s="213" t="s">
        <v>728</v>
      </c>
      <c r="G138" s="214" t="s">
        <v>237</v>
      </c>
      <c r="H138" s="215">
        <v>46.399999999999999</v>
      </c>
      <c r="I138" s="216">
        <v>510</v>
      </c>
      <c r="J138" s="216">
        <f>ROUND(I138*H138,2)</f>
        <v>23664</v>
      </c>
      <c r="K138" s="217"/>
      <c r="L138" s="37"/>
      <c r="M138" s="218" t="s">
        <v>1</v>
      </c>
      <c r="N138" s="219" t="s">
        <v>43</v>
      </c>
      <c r="O138" s="220">
        <v>0</v>
      </c>
      <c r="P138" s="220">
        <f>O138*H138</f>
        <v>0</v>
      </c>
      <c r="Q138" s="220">
        <v>0</v>
      </c>
      <c r="R138" s="220">
        <f>Q138*H138</f>
        <v>0</v>
      </c>
      <c r="S138" s="220">
        <v>0</v>
      </c>
      <c r="T138" s="221">
        <f>S138*H138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222" t="s">
        <v>204</v>
      </c>
      <c r="AT138" s="222" t="s">
        <v>188</v>
      </c>
      <c r="AU138" s="222" t="s">
        <v>88</v>
      </c>
      <c r="AY138" s="16" t="s">
        <v>187</v>
      </c>
      <c r="BE138" s="223">
        <f>IF(N138="základní",J138,0)</f>
        <v>23664</v>
      </c>
      <c r="BF138" s="223">
        <f>IF(N138="snížená",J138,0)</f>
        <v>0</v>
      </c>
      <c r="BG138" s="223">
        <f>IF(N138="zákl. přenesená",J138,0)</f>
        <v>0</v>
      </c>
      <c r="BH138" s="223">
        <f>IF(N138="sníž. přenesená",J138,0)</f>
        <v>0</v>
      </c>
      <c r="BI138" s="223">
        <f>IF(N138="nulová",J138,0)</f>
        <v>0</v>
      </c>
      <c r="BJ138" s="16" t="s">
        <v>86</v>
      </c>
      <c r="BK138" s="223">
        <f>ROUND(I138*H138,2)</f>
        <v>23664</v>
      </c>
      <c r="BL138" s="16" t="s">
        <v>204</v>
      </c>
      <c r="BM138" s="222" t="s">
        <v>729</v>
      </c>
    </row>
    <row r="139" s="12" customFormat="1">
      <c r="A139" s="12"/>
      <c r="B139" s="232"/>
      <c r="C139" s="233"/>
      <c r="D139" s="224" t="s">
        <v>226</v>
      </c>
      <c r="E139" s="241" t="s">
        <v>1</v>
      </c>
      <c r="F139" s="234" t="s">
        <v>730</v>
      </c>
      <c r="G139" s="233"/>
      <c r="H139" s="235">
        <v>19.300000000000001</v>
      </c>
      <c r="I139" s="233"/>
      <c r="J139" s="233"/>
      <c r="K139" s="233"/>
      <c r="L139" s="236"/>
      <c r="M139" s="237"/>
      <c r="N139" s="238"/>
      <c r="O139" s="238"/>
      <c r="P139" s="238"/>
      <c r="Q139" s="238"/>
      <c r="R139" s="238"/>
      <c r="S139" s="238"/>
      <c r="T139" s="239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T139" s="240" t="s">
        <v>226</v>
      </c>
      <c r="AU139" s="240" t="s">
        <v>88</v>
      </c>
      <c r="AV139" s="12" t="s">
        <v>88</v>
      </c>
      <c r="AW139" s="12" t="s">
        <v>32</v>
      </c>
      <c r="AX139" s="12" t="s">
        <v>78</v>
      </c>
      <c r="AY139" s="240" t="s">
        <v>187</v>
      </c>
    </row>
    <row r="140" s="12" customFormat="1">
      <c r="A140" s="12"/>
      <c r="B140" s="232"/>
      <c r="C140" s="233"/>
      <c r="D140" s="224" t="s">
        <v>226</v>
      </c>
      <c r="E140" s="241" t="s">
        <v>1</v>
      </c>
      <c r="F140" s="234" t="s">
        <v>731</v>
      </c>
      <c r="G140" s="233"/>
      <c r="H140" s="235">
        <v>27.100000000000001</v>
      </c>
      <c r="I140" s="233"/>
      <c r="J140" s="233"/>
      <c r="K140" s="233"/>
      <c r="L140" s="236"/>
      <c r="M140" s="237"/>
      <c r="N140" s="238"/>
      <c r="O140" s="238"/>
      <c r="P140" s="238"/>
      <c r="Q140" s="238"/>
      <c r="R140" s="238"/>
      <c r="S140" s="238"/>
      <c r="T140" s="239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T140" s="240" t="s">
        <v>226</v>
      </c>
      <c r="AU140" s="240" t="s">
        <v>88</v>
      </c>
      <c r="AV140" s="12" t="s">
        <v>88</v>
      </c>
      <c r="AW140" s="12" t="s">
        <v>32</v>
      </c>
      <c r="AX140" s="12" t="s">
        <v>78</v>
      </c>
      <c r="AY140" s="240" t="s">
        <v>187</v>
      </c>
    </row>
    <row r="141" s="14" customFormat="1">
      <c r="A141" s="14"/>
      <c r="B141" s="253"/>
      <c r="C141" s="254"/>
      <c r="D141" s="224" t="s">
        <v>226</v>
      </c>
      <c r="E141" s="255" t="s">
        <v>1</v>
      </c>
      <c r="F141" s="256" t="s">
        <v>328</v>
      </c>
      <c r="G141" s="254"/>
      <c r="H141" s="257">
        <v>46.399999999999999</v>
      </c>
      <c r="I141" s="254"/>
      <c r="J141" s="254"/>
      <c r="K141" s="254"/>
      <c r="L141" s="258"/>
      <c r="M141" s="259"/>
      <c r="N141" s="260"/>
      <c r="O141" s="260"/>
      <c r="P141" s="260"/>
      <c r="Q141" s="260"/>
      <c r="R141" s="260"/>
      <c r="S141" s="260"/>
      <c r="T141" s="261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2" t="s">
        <v>226</v>
      </c>
      <c r="AU141" s="262" t="s">
        <v>88</v>
      </c>
      <c r="AV141" s="14" t="s">
        <v>204</v>
      </c>
      <c r="AW141" s="14" t="s">
        <v>32</v>
      </c>
      <c r="AX141" s="14" t="s">
        <v>86</v>
      </c>
      <c r="AY141" s="262" t="s">
        <v>187</v>
      </c>
    </row>
    <row r="142" s="2" customFormat="1" ht="21.75" customHeight="1">
      <c r="A142" s="31"/>
      <c r="B142" s="32"/>
      <c r="C142" s="211" t="s">
        <v>234</v>
      </c>
      <c r="D142" s="211" t="s">
        <v>188</v>
      </c>
      <c r="E142" s="212" t="s">
        <v>732</v>
      </c>
      <c r="F142" s="213" t="s">
        <v>733</v>
      </c>
      <c r="G142" s="214" t="s">
        <v>216</v>
      </c>
      <c r="H142" s="215">
        <v>60.609999999999999</v>
      </c>
      <c r="I142" s="216">
        <v>1960</v>
      </c>
      <c r="J142" s="216">
        <f>ROUND(I142*H142,2)</f>
        <v>118795.60000000001</v>
      </c>
      <c r="K142" s="217"/>
      <c r="L142" s="37"/>
      <c r="M142" s="218" t="s">
        <v>1</v>
      </c>
      <c r="N142" s="219" t="s">
        <v>43</v>
      </c>
      <c r="O142" s="220">
        <v>0</v>
      </c>
      <c r="P142" s="220">
        <f>O142*H142</f>
        <v>0</v>
      </c>
      <c r="Q142" s="220">
        <v>0</v>
      </c>
      <c r="R142" s="220">
        <f>Q142*H142</f>
        <v>0</v>
      </c>
      <c r="S142" s="220">
        <v>0</v>
      </c>
      <c r="T142" s="221">
        <f>S142*H142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222" t="s">
        <v>204</v>
      </c>
      <c r="AT142" s="222" t="s">
        <v>188</v>
      </c>
      <c r="AU142" s="222" t="s">
        <v>88</v>
      </c>
      <c r="AY142" s="16" t="s">
        <v>187</v>
      </c>
      <c r="BE142" s="223">
        <f>IF(N142="základní",J142,0)</f>
        <v>118795.60000000001</v>
      </c>
      <c r="BF142" s="223">
        <f>IF(N142="snížená",J142,0)</f>
        <v>0</v>
      </c>
      <c r="BG142" s="223">
        <f>IF(N142="zákl. přenesená",J142,0)</f>
        <v>0</v>
      </c>
      <c r="BH142" s="223">
        <f>IF(N142="sníž. přenesená",J142,0)</f>
        <v>0</v>
      </c>
      <c r="BI142" s="223">
        <f>IF(N142="nulová",J142,0)</f>
        <v>0</v>
      </c>
      <c r="BJ142" s="16" t="s">
        <v>86</v>
      </c>
      <c r="BK142" s="223">
        <f>ROUND(I142*H142,2)</f>
        <v>118795.60000000001</v>
      </c>
      <c r="BL142" s="16" t="s">
        <v>204</v>
      </c>
      <c r="BM142" s="222" t="s">
        <v>734</v>
      </c>
    </row>
    <row r="143" s="12" customFormat="1">
      <c r="A143" s="12"/>
      <c r="B143" s="232"/>
      <c r="C143" s="233"/>
      <c r="D143" s="224" t="s">
        <v>226</v>
      </c>
      <c r="E143" s="241" t="s">
        <v>1</v>
      </c>
      <c r="F143" s="234" t="s">
        <v>735</v>
      </c>
      <c r="G143" s="233"/>
      <c r="H143" s="235">
        <v>23.760000000000002</v>
      </c>
      <c r="I143" s="233"/>
      <c r="J143" s="233"/>
      <c r="K143" s="233"/>
      <c r="L143" s="236"/>
      <c r="M143" s="237"/>
      <c r="N143" s="238"/>
      <c r="O143" s="238"/>
      <c r="P143" s="238"/>
      <c r="Q143" s="238"/>
      <c r="R143" s="238"/>
      <c r="S143" s="238"/>
      <c r="T143" s="239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T143" s="240" t="s">
        <v>226</v>
      </c>
      <c r="AU143" s="240" t="s">
        <v>88</v>
      </c>
      <c r="AV143" s="12" t="s">
        <v>88</v>
      </c>
      <c r="AW143" s="12" t="s">
        <v>32</v>
      </c>
      <c r="AX143" s="12" t="s">
        <v>78</v>
      </c>
      <c r="AY143" s="240" t="s">
        <v>187</v>
      </c>
    </row>
    <row r="144" s="12" customFormat="1">
      <c r="A144" s="12"/>
      <c r="B144" s="232"/>
      <c r="C144" s="233"/>
      <c r="D144" s="224" t="s">
        <v>226</v>
      </c>
      <c r="E144" s="241" t="s">
        <v>1</v>
      </c>
      <c r="F144" s="234" t="s">
        <v>736</v>
      </c>
      <c r="G144" s="233"/>
      <c r="H144" s="235">
        <v>36.850000000000001</v>
      </c>
      <c r="I144" s="233"/>
      <c r="J144" s="233"/>
      <c r="K144" s="233"/>
      <c r="L144" s="236"/>
      <c r="M144" s="237"/>
      <c r="N144" s="238"/>
      <c r="O144" s="238"/>
      <c r="P144" s="238"/>
      <c r="Q144" s="238"/>
      <c r="R144" s="238"/>
      <c r="S144" s="238"/>
      <c r="T144" s="239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T144" s="240" t="s">
        <v>226</v>
      </c>
      <c r="AU144" s="240" t="s">
        <v>88</v>
      </c>
      <c r="AV144" s="12" t="s">
        <v>88</v>
      </c>
      <c r="AW144" s="12" t="s">
        <v>32</v>
      </c>
      <c r="AX144" s="12" t="s">
        <v>78</v>
      </c>
      <c r="AY144" s="240" t="s">
        <v>187</v>
      </c>
    </row>
    <row r="145" s="14" customFormat="1">
      <c r="A145" s="14"/>
      <c r="B145" s="253"/>
      <c r="C145" s="254"/>
      <c r="D145" s="224" t="s">
        <v>226</v>
      </c>
      <c r="E145" s="255" t="s">
        <v>1</v>
      </c>
      <c r="F145" s="256" t="s">
        <v>328</v>
      </c>
      <c r="G145" s="254"/>
      <c r="H145" s="257">
        <v>60.609999999999999</v>
      </c>
      <c r="I145" s="254"/>
      <c r="J145" s="254"/>
      <c r="K145" s="254"/>
      <c r="L145" s="258"/>
      <c r="M145" s="259"/>
      <c r="N145" s="260"/>
      <c r="O145" s="260"/>
      <c r="P145" s="260"/>
      <c r="Q145" s="260"/>
      <c r="R145" s="260"/>
      <c r="S145" s="260"/>
      <c r="T145" s="261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2" t="s">
        <v>226</v>
      </c>
      <c r="AU145" s="262" t="s">
        <v>88</v>
      </c>
      <c r="AV145" s="14" t="s">
        <v>204</v>
      </c>
      <c r="AW145" s="14" t="s">
        <v>32</v>
      </c>
      <c r="AX145" s="14" t="s">
        <v>86</v>
      </c>
      <c r="AY145" s="262" t="s">
        <v>187</v>
      </c>
    </row>
    <row r="146" s="2" customFormat="1" ht="16.5" customHeight="1">
      <c r="A146" s="31"/>
      <c r="B146" s="32"/>
      <c r="C146" s="211" t="s">
        <v>262</v>
      </c>
      <c r="D146" s="211" t="s">
        <v>188</v>
      </c>
      <c r="E146" s="212" t="s">
        <v>737</v>
      </c>
      <c r="F146" s="213" t="s">
        <v>738</v>
      </c>
      <c r="G146" s="214" t="s">
        <v>216</v>
      </c>
      <c r="H146" s="215">
        <v>15</v>
      </c>
      <c r="I146" s="216">
        <v>970</v>
      </c>
      <c r="J146" s="216">
        <f>ROUND(I146*H146,2)</f>
        <v>14550</v>
      </c>
      <c r="K146" s="217"/>
      <c r="L146" s="37"/>
      <c r="M146" s="218" t="s">
        <v>1</v>
      </c>
      <c r="N146" s="219" t="s">
        <v>43</v>
      </c>
      <c r="O146" s="220">
        <v>0</v>
      </c>
      <c r="P146" s="220">
        <f>O146*H146</f>
        <v>0</v>
      </c>
      <c r="Q146" s="220">
        <v>0</v>
      </c>
      <c r="R146" s="220">
        <f>Q146*H146</f>
        <v>0</v>
      </c>
      <c r="S146" s="220">
        <v>0</v>
      </c>
      <c r="T146" s="221">
        <f>S146*H146</f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222" t="s">
        <v>204</v>
      </c>
      <c r="AT146" s="222" t="s">
        <v>188</v>
      </c>
      <c r="AU146" s="222" t="s">
        <v>88</v>
      </c>
      <c r="AY146" s="16" t="s">
        <v>187</v>
      </c>
      <c r="BE146" s="223">
        <f>IF(N146="základní",J146,0)</f>
        <v>14550</v>
      </c>
      <c r="BF146" s="223">
        <f>IF(N146="snížená",J146,0)</f>
        <v>0</v>
      </c>
      <c r="BG146" s="223">
        <f>IF(N146="zákl. přenesená",J146,0)</f>
        <v>0</v>
      </c>
      <c r="BH146" s="223">
        <f>IF(N146="sníž. přenesená",J146,0)</f>
        <v>0</v>
      </c>
      <c r="BI146" s="223">
        <f>IF(N146="nulová",J146,0)</f>
        <v>0</v>
      </c>
      <c r="BJ146" s="16" t="s">
        <v>86</v>
      </c>
      <c r="BK146" s="223">
        <f>ROUND(I146*H146,2)</f>
        <v>14550</v>
      </c>
      <c r="BL146" s="16" t="s">
        <v>204</v>
      </c>
      <c r="BM146" s="222" t="s">
        <v>739</v>
      </c>
    </row>
    <row r="147" s="2" customFormat="1" ht="16.5" customHeight="1">
      <c r="A147" s="31"/>
      <c r="B147" s="32"/>
      <c r="C147" s="211" t="s">
        <v>332</v>
      </c>
      <c r="D147" s="211" t="s">
        <v>188</v>
      </c>
      <c r="E147" s="212" t="s">
        <v>740</v>
      </c>
      <c r="F147" s="213" t="s">
        <v>741</v>
      </c>
      <c r="G147" s="214" t="s">
        <v>216</v>
      </c>
      <c r="H147" s="215">
        <v>10.417</v>
      </c>
      <c r="I147" s="216">
        <v>610</v>
      </c>
      <c r="J147" s="216">
        <f>ROUND(I147*H147,2)</f>
        <v>6354.3699999999999</v>
      </c>
      <c r="K147" s="217"/>
      <c r="L147" s="37"/>
      <c r="M147" s="218" t="s">
        <v>1</v>
      </c>
      <c r="N147" s="219" t="s">
        <v>43</v>
      </c>
      <c r="O147" s="220">
        <v>0</v>
      </c>
      <c r="P147" s="220">
        <f>O147*H147</f>
        <v>0</v>
      </c>
      <c r="Q147" s="220">
        <v>0</v>
      </c>
      <c r="R147" s="220">
        <f>Q147*H147</f>
        <v>0</v>
      </c>
      <c r="S147" s="220">
        <v>0</v>
      </c>
      <c r="T147" s="221">
        <f>S147*H147</f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222" t="s">
        <v>204</v>
      </c>
      <c r="AT147" s="222" t="s">
        <v>188</v>
      </c>
      <c r="AU147" s="222" t="s">
        <v>88</v>
      </c>
      <c r="AY147" s="16" t="s">
        <v>187</v>
      </c>
      <c r="BE147" s="223">
        <f>IF(N147="základní",J147,0)</f>
        <v>6354.3699999999999</v>
      </c>
      <c r="BF147" s="223">
        <f>IF(N147="snížená",J147,0)</f>
        <v>0</v>
      </c>
      <c r="BG147" s="223">
        <f>IF(N147="zákl. přenesená",J147,0)</f>
        <v>0</v>
      </c>
      <c r="BH147" s="223">
        <f>IF(N147="sníž. přenesená",J147,0)</f>
        <v>0</v>
      </c>
      <c r="BI147" s="223">
        <f>IF(N147="nulová",J147,0)</f>
        <v>0</v>
      </c>
      <c r="BJ147" s="16" t="s">
        <v>86</v>
      </c>
      <c r="BK147" s="223">
        <f>ROUND(I147*H147,2)</f>
        <v>6354.3699999999999</v>
      </c>
      <c r="BL147" s="16" t="s">
        <v>204</v>
      </c>
      <c r="BM147" s="222" t="s">
        <v>742</v>
      </c>
    </row>
    <row r="148" s="12" customFormat="1">
      <c r="A148" s="12"/>
      <c r="B148" s="232"/>
      <c r="C148" s="233"/>
      <c r="D148" s="224" t="s">
        <v>226</v>
      </c>
      <c r="E148" s="241" t="s">
        <v>1</v>
      </c>
      <c r="F148" s="234" t="s">
        <v>743</v>
      </c>
      <c r="G148" s="233"/>
      <c r="H148" s="235">
        <v>10.417</v>
      </c>
      <c r="I148" s="233"/>
      <c r="J148" s="233"/>
      <c r="K148" s="233"/>
      <c r="L148" s="236"/>
      <c r="M148" s="237"/>
      <c r="N148" s="238"/>
      <c r="O148" s="238"/>
      <c r="P148" s="238"/>
      <c r="Q148" s="238"/>
      <c r="R148" s="238"/>
      <c r="S148" s="238"/>
      <c r="T148" s="239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T148" s="240" t="s">
        <v>226</v>
      </c>
      <c r="AU148" s="240" t="s">
        <v>88</v>
      </c>
      <c r="AV148" s="12" t="s">
        <v>88</v>
      </c>
      <c r="AW148" s="12" t="s">
        <v>32</v>
      </c>
      <c r="AX148" s="12" t="s">
        <v>86</v>
      </c>
      <c r="AY148" s="240" t="s">
        <v>187</v>
      </c>
    </row>
    <row r="149" s="11" customFormat="1" ht="22.8" customHeight="1">
      <c r="A149" s="11"/>
      <c r="B149" s="198"/>
      <c r="C149" s="199"/>
      <c r="D149" s="200" t="s">
        <v>77</v>
      </c>
      <c r="E149" s="251" t="s">
        <v>744</v>
      </c>
      <c r="F149" s="251" t="s">
        <v>745</v>
      </c>
      <c r="G149" s="199"/>
      <c r="H149" s="199"/>
      <c r="I149" s="199"/>
      <c r="J149" s="252">
        <f>BK149</f>
        <v>461545</v>
      </c>
      <c r="K149" s="199"/>
      <c r="L149" s="203"/>
      <c r="M149" s="204"/>
      <c r="N149" s="205"/>
      <c r="O149" s="205"/>
      <c r="P149" s="206">
        <f>SUM(P150:P158)</f>
        <v>0</v>
      </c>
      <c r="Q149" s="205"/>
      <c r="R149" s="206">
        <f>SUM(R150:R158)</f>
        <v>0</v>
      </c>
      <c r="S149" s="205"/>
      <c r="T149" s="207">
        <f>SUM(T150:T158)</f>
        <v>0</v>
      </c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R149" s="208" t="s">
        <v>86</v>
      </c>
      <c r="AT149" s="209" t="s">
        <v>77</v>
      </c>
      <c r="AU149" s="209" t="s">
        <v>86</v>
      </c>
      <c r="AY149" s="208" t="s">
        <v>187</v>
      </c>
      <c r="BK149" s="210">
        <f>SUM(BK150:BK158)</f>
        <v>461545</v>
      </c>
    </row>
    <row r="150" s="2" customFormat="1" ht="16.5" customHeight="1">
      <c r="A150" s="31"/>
      <c r="B150" s="32"/>
      <c r="C150" s="211" t="s">
        <v>336</v>
      </c>
      <c r="D150" s="211" t="s">
        <v>188</v>
      </c>
      <c r="E150" s="212" t="s">
        <v>746</v>
      </c>
      <c r="F150" s="213" t="s">
        <v>747</v>
      </c>
      <c r="G150" s="214" t="s">
        <v>237</v>
      </c>
      <c r="H150" s="215">
        <v>50</v>
      </c>
      <c r="I150" s="216">
        <v>350</v>
      </c>
      <c r="J150" s="216">
        <f>ROUND(I150*H150,2)</f>
        <v>17500</v>
      </c>
      <c r="K150" s="217"/>
      <c r="L150" s="37"/>
      <c r="M150" s="218" t="s">
        <v>1</v>
      </c>
      <c r="N150" s="219" t="s">
        <v>43</v>
      </c>
      <c r="O150" s="220">
        <v>0</v>
      </c>
      <c r="P150" s="220">
        <f>O150*H150</f>
        <v>0</v>
      </c>
      <c r="Q150" s="220">
        <v>0</v>
      </c>
      <c r="R150" s="220">
        <f>Q150*H150</f>
        <v>0</v>
      </c>
      <c r="S150" s="220">
        <v>0</v>
      </c>
      <c r="T150" s="221">
        <f>S150*H150</f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222" t="s">
        <v>204</v>
      </c>
      <c r="AT150" s="222" t="s">
        <v>188</v>
      </c>
      <c r="AU150" s="222" t="s">
        <v>88</v>
      </c>
      <c r="AY150" s="16" t="s">
        <v>187</v>
      </c>
      <c r="BE150" s="223">
        <f>IF(N150="základní",J150,0)</f>
        <v>17500</v>
      </c>
      <c r="BF150" s="223">
        <f>IF(N150="snížená",J150,0)</f>
        <v>0</v>
      </c>
      <c r="BG150" s="223">
        <f>IF(N150="zákl. přenesená",J150,0)</f>
        <v>0</v>
      </c>
      <c r="BH150" s="223">
        <f>IF(N150="sníž. přenesená",J150,0)</f>
        <v>0</v>
      </c>
      <c r="BI150" s="223">
        <f>IF(N150="nulová",J150,0)</f>
        <v>0</v>
      </c>
      <c r="BJ150" s="16" t="s">
        <v>86</v>
      </c>
      <c r="BK150" s="223">
        <f>ROUND(I150*H150,2)</f>
        <v>17500</v>
      </c>
      <c r="BL150" s="16" t="s">
        <v>204</v>
      </c>
      <c r="BM150" s="222" t="s">
        <v>748</v>
      </c>
    </row>
    <row r="151" s="2" customFormat="1" ht="16.5" customHeight="1">
      <c r="A151" s="31"/>
      <c r="B151" s="32"/>
      <c r="C151" s="211" t="s">
        <v>341</v>
      </c>
      <c r="D151" s="211" t="s">
        <v>188</v>
      </c>
      <c r="E151" s="212" t="s">
        <v>749</v>
      </c>
      <c r="F151" s="213" t="s">
        <v>750</v>
      </c>
      <c r="G151" s="214" t="s">
        <v>401</v>
      </c>
      <c r="H151" s="215">
        <v>2</v>
      </c>
      <c r="I151" s="216">
        <v>25000</v>
      </c>
      <c r="J151" s="216">
        <f>ROUND(I151*H151,2)</f>
        <v>50000</v>
      </c>
      <c r="K151" s="217"/>
      <c r="L151" s="37"/>
      <c r="M151" s="218" t="s">
        <v>1</v>
      </c>
      <c r="N151" s="219" t="s">
        <v>43</v>
      </c>
      <c r="O151" s="220">
        <v>0</v>
      </c>
      <c r="P151" s="220">
        <f>O151*H151</f>
        <v>0</v>
      </c>
      <c r="Q151" s="220">
        <v>0</v>
      </c>
      <c r="R151" s="220">
        <f>Q151*H151</f>
        <v>0</v>
      </c>
      <c r="S151" s="220">
        <v>0</v>
      </c>
      <c r="T151" s="221">
        <f>S151*H151</f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222" t="s">
        <v>204</v>
      </c>
      <c r="AT151" s="222" t="s">
        <v>188</v>
      </c>
      <c r="AU151" s="222" t="s">
        <v>88</v>
      </c>
      <c r="AY151" s="16" t="s">
        <v>187</v>
      </c>
      <c r="BE151" s="223">
        <f>IF(N151="základní",J151,0)</f>
        <v>50000</v>
      </c>
      <c r="BF151" s="223">
        <f>IF(N151="snížená",J151,0)</f>
        <v>0</v>
      </c>
      <c r="BG151" s="223">
        <f>IF(N151="zákl. přenesená",J151,0)</f>
        <v>0</v>
      </c>
      <c r="BH151" s="223">
        <f>IF(N151="sníž. přenesená",J151,0)</f>
        <v>0</v>
      </c>
      <c r="BI151" s="223">
        <f>IF(N151="nulová",J151,0)</f>
        <v>0</v>
      </c>
      <c r="BJ151" s="16" t="s">
        <v>86</v>
      </c>
      <c r="BK151" s="223">
        <f>ROUND(I151*H151,2)</f>
        <v>50000</v>
      </c>
      <c r="BL151" s="16" t="s">
        <v>204</v>
      </c>
      <c r="BM151" s="222" t="s">
        <v>751</v>
      </c>
    </row>
    <row r="152" s="2" customFormat="1" ht="16.5" customHeight="1">
      <c r="A152" s="31"/>
      <c r="B152" s="32"/>
      <c r="C152" s="211" t="s">
        <v>349</v>
      </c>
      <c r="D152" s="211" t="s">
        <v>188</v>
      </c>
      <c r="E152" s="212" t="s">
        <v>752</v>
      </c>
      <c r="F152" s="213" t="s">
        <v>753</v>
      </c>
      <c r="G152" s="214" t="s">
        <v>216</v>
      </c>
      <c r="H152" s="215">
        <v>5.5700000000000003</v>
      </c>
      <c r="I152" s="216">
        <v>8500</v>
      </c>
      <c r="J152" s="216">
        <f>ROUND(I152*H152,2)</f>
        <v>47345</v>
      </c>
      <c r="K152" s="217"/>
      <c r="L152" s="37"/>
      <c r="M152" s="218" t="s">
        <v>1</v>
      </c>
      <c r="N152" s="219" t="s">
        <v>43</v>
      </c>
      <c r="O152" s="220">
        <v>0</v>
      </c>
      <c r="P152" s="220">
        <f>O152*H152</f>
        <v>0</v>
      </c>
      <c r="Q152" s="220">
        <v>0</v>
      </c>
      <c r="R152" s="220">
        <f>Q152*H152</f>
        <v>0</v>
      </c>
      <c r="S152" s="220">
        <v>0</v>
      </c>
      <c r="T152" s="221">
        <f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222" t="s">
        <v>204</v>
      </c>
      <c r="AT152" s="222" t="s">
        <v>188</v>
      </c>
      <c r="AU152" s="222" t="s">
        <v>88</v>
      </c>
      <c r="AY152" s="16" t="s">
        <v>187</v>
      </c>
      <c r="BE152" s="223">
        <f>IF(N152="základní",J152,0)</f>
        <v>47345</v>
      </c>
      <c r="BF152" s="223">
        <f>IF(N152="snížená",J152,0)</f>
        <v>0</v>
      </c>
      <c r="BG152" s="223">
        <f>IF(N152="zákl. přenesená",J152,0)</f>
        <v>0</v>
      </c>
      <c r="BH152" s="223">
        <f>IF(N152="sníž. přenesená",J152,0)</f>
        <v>0</v>
      </c>
      <c r="BI152" s="223">
        <f>IF(N152="nulová",J152,0)</f>
        <v>0</v>
      </c>
      <c r="BJ152" s="16" t="s">
        <v>86</v>
      </c>
      <c r="BK152" s="223">
        <f>ROUND(I152*H152,2)</f>
        <v>47345</v>
      </c>
      <c r="BL152" s="16" t="s">
        <v>204</v>
      </c>
      <c r="BM152" s="222" t="s">
        <v>754</v>
      </c>
    </row>
    <row r="153" s="2" customFormat="1" ht="16.5" customHeight="1">
      <c r="A153" s="31"/>
      <c r="B153" s="32"/>
      <c r="C153" s="211" t="s">
        <v>354</v>
      </c>
      <c r="D153" s="211" t="s">
        <v>188</v>
      </c>
      <c r="E153" s="212" t="s">
        <v>755</v>
      </c>
      <c r="F153" s="213" t="s">
        <v>756</v>
      </c>
      <c r="G153" s="214" t="s">
        <v>216</v>
      </c>
      <c r="H153" s="215">
        <v>13</v>
      </c>
      <c r="I153" s="216">
        <v>3000</v>
      </c>
      <c r="J153" s="216">
        <f>ROUND(I153*H153,2)</f>
        <v>39000</v>
      </c>
      <c r="K153" s="217"/>
      <c r="L153" s="37"/>
      <c r="M153" s="218" t="s">
        <v>1</v>
      </c>
      <c r="N153" s="219" t="s">
        <v>43</v>
      </c>
      <c r="O153" s="220">
        <v>0</v>
      </c>
      <c r="P153" s="220">
        <f>O153*H153</f>
        <v>0</v>
      </c>
      <c r="Q153" s="220">
        <v>0</v>
      </c>
      <c r="R153" s="220">
        <f>Q153*H153</f>
        <v>0</v>
      </c>
      <c r="S153" s="220">
        <v>0</v>
      </c>
      <c r="T153" s="221">
        <f>S153*H153</f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222" t="s">
        <v>204</v>
      </c>
      <c r="AT153" s="222" t="s">
        <v>188</v>
      </c>
      <c r="AU153" s="222" t="s">
        <v>88</v>
      </c>
      <c r="AY153" s="16" t="s">
        <v>187</v>
      </c>
      <c r="BE153" s="223">
        <f>IF(N153="základní",J153,0)</f>
        <v>39000</v>
      </c>
      <c r="BF153" s="223">
        <f>IF(N153="snížená",J153,0)</f>
        <v>0</v>
      </c>
      <c r="BG153" s="223">
        <f>IF(N153="zákl. přenesená",J153,0)</f>
        <v>0</v>
      </c>
      <c r="BH153" s="223">
        <f>IF(N153="sníž. přenesená",J153,0)</f>
        <v>0</v>
      </c>
      <c r="BI153" s="223">
        <f>IF(N153="nulová",J153,0)</f>
        <v>0</v>
      </c>
      <c r="BJ153" s="16" t="s">
        <v>86</v>
      </c>
      <c r="BK153" s="223">
        <f>ROUND(I153*H153,2)</f>
        <v>39000</v>
      </c>
      <c r="BL153" s="16" t="s">
        <v>204</v>
      </c>
      <c r="BM153" s="222" t="s">
        <v>757</v>
      </c>
    </row>
    <row r="154" s="2" customFormat="1" ht="16.5" customHeight="1">
      <c r="A154" s="31"/>
      <c r="B154" s="32"/>
      <c r="C154" s="211" t="s">
        <v>359</v>
      </c>
      <c r="D154" s="211" t="s">
        <v>188</v>
      </c>
      <c r="E154" s="212" t="s">
        <v>758</v>
      </c>
      <c r="F154" s="213" t="s">
        <v>759</v>
      </c>
      <c r="G154" s="214" t="s">
        <v>401</v>
      </c>
      <c r="H154" s="215">
        <v>5</v>
      </c>
      <c r="I154" s="216">
        <v>5500</v>
      </c>
      <c r="J154" s="216">
        <f>ROUND(I154*H154,2)</f>
        <v>27500</v>
      </c>
      <c r="K154" s="217"/>
      <c r="L154" s="37"/>
      <c r="M154" s="218" t="s">
        <v>1</v>
      </c>
      <c r="N154" s="219" t="s">
        <v>43</v>
      </c>
      <c r="O154" s="220">
        <v>0</v>
      </c>
      <c r="P154" s="220">
        <f>O154*H154</f>
        <v>0</v>
      </c>
      <c r="Q154" s="220">
        <v>0</v>
      </c>
      <c r="R154" s="220">
        <f>Q154*H154</f>
        <v>0</v>
      </c>
      <c r="S154" s="220">
        <v>0</v>
      </c>
      <c r="T154" s="221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222" t="s">
        <v>204</v>
      </c>
      <c r="AT154" s="222" t="s">
        <v>188</v>
      </c>
      <c r="AU154" s="222" t="s">
        <v>88</v>
      </c>
      <c r="AY154" s="16" t="s">
        <v>187</v>
      </c>
      <c r="BE154" s="223">
        <f>IF(N154="základní",J154,0)</f>
        <v>27500</v>
      </c>
      <c r="BF154" s="223">
        <f>IF(N154="snížená",J154,0)</f>
        <v>0</v>
      </c>
      <c r="BG154" s="223">
        <f>IF(N154="zákl. přenesená",J154,0)</f>
        <v>0</v>
      </c>
      <c r="BH154" s="223">
        <f>IF(N154="sníž. přenesená",J154,0)</f>
        <v>0</v>
      </c>
      <c r="BI154" s="223">
        <f>IF(N154="nulová",J154,0)</f>
        <v>0</v>
      </c>
      <c r="BJ154" s="16" t="s">
        <v>86</v>
      </c>
      <c r="BK154" s="223">
        <f>ROUND(I154*H154,2)</f>
        <v>27500</v>
      </c>
      <c r="BL154" s="16" t="s">
        <v>204</v>
      </c>
      <c r="BM154" s="222" t="s">
        <v>760</v>
      </c>
    </row>
    <row r="155" s="2" customFormat="1" ht="16.5" customHeight="1">
      <c r="A155" s="31"/>
      <c r="B155" s="32"/>
      <c r="C155" s="211" t="s">
        <v>363</v>
      </c>
      <c r="D155" s="211" t="s">
        <v>188</v>
      </c>
      <c r="E155" s="212" t="s">
        <v>761</v>
      </c>
      <c r="F155" s="213" t="s">
        <v>762</v>
      </c>
      <c r="G155" s="214" t="s">
        <v>237</v>
      </c>
      <c r="H155" s="215">
        <v>7.5</v>
      </c>
      <c r="I155" s="216">
        <v>5500</v>
      </c>
      <c r="J155" s="216">
        <f>ROUND(I155*H155,2)</f>
        <v>41250</v>
      </c>
      <c r="K155" s="217"/>
      <c r="L155" s="37"/>
      <c r="M155" s="218" t="s">
        <v>1</v>
      </c>
      <c r="N155" s="219" t="s">
        <v>43</v>
      </c>
      <c r="O155" s="220">
        <v>0</v>
      </c>
      <c r="P155" s="220">
        <f>O155*H155</f>
        <v>0</v>
      </c>
      <c r="Q155" s="220">
        <v>0</v>
      </c>
      <c r="R155" s="220">
        <f>Q155*H155</f>
        <v>0</v>
      </c>
      <c r="S155" s="220">
        <v>0</v>
      </c>
      <c r="T155" s="221">
        <f>S155*H155</f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222" t="s">
        <v>204</v>
      </c>
      <c r="AT155" s="222" t="s">
        <v>188</v>
      </c>
      <c r="AU155" s="222" t="s">
        <v>88</v>
      </c>
      <c r="AY155" s="16" t="s">
        <v>187</v>
      </c>
      <c r="BE155" s="223">
        <f>IF(N155="základní",J155,0)</f>
        <v>41250</v>
      </c>
      <c r="BF155" s="223">
        <f>IF(N155="snížená",J155,0)</f>
        <v>0</v>
      </c>
      <c r="BG155" s="223">
        <f>IF(N155="zákl. přenesená",J155,0)</f>
        <v>0</v>
      </c>
      <c r="BH155" s="223">
        <f>IF(N155="sníž. přenesená",J155,0)</f>
        <v>0</v>
      </c>
      <c r="BI155" s="223">
        <f>IF(N155="nulová",J155,0)</f>
        <v>0</v>
      </c>
      <c r="BJ155" s="16" t="s">
        <v>86</v>
      </c>
      <c r="BK155" s="223">
        <f>ROUND(I155*H155,2)</f>
        <v>41250</v>
      </c>
      <c r="BL155" s="16" t="s">
        <v>204</v>
      </c>
      <c r="BM155" s="222" t="s">
        <v>763</v>
      </c>
    </row>
    <row r="156" s="2" customFormat="1" ht="16.5" customHeight="1">
      <c r="A156" s="31"/>
      <c r="B156" s="32"/>
      <c r="C156" s="211" t="s">
        <v>8</v>
      </c>
      <c r="D156" s="211" t="s">
        <v>188</v>
      </c>
      <c r="E156" s="212" t="s">
        <v>764</v>
      </c>
      <c r="F156" s="213" t="s">
        <v>765</v>
      </c>
      <c r="G156" s="214" t="s">
        <v>237</v>
      </c>
      <c r="H156" s="215">
        <v>14.550000000000001</v>
      </c>
      <c r="I156" s="216">
        <v>5000</v>
      </c>
      <c r="J156" s="216">
        <f>ROUND(I156*H156,2)</f>
        <v>72750</v>
      </c>
      <c r="K156" s="217"/>
      <c r="L156" s="37"/>
      <c r="M156" s="218" t="s">
        <v>1</v>
      </c>
      <c r="N156" s="219" t="s">
        <v>43</v>
      </c>
      <c r="O156" s="220">
        <v>0</v>
      </c>
      <c r="P156" s="220">
        <f>O156*H156</f>
        <v>0</v>
      </c>
      <c r="Q156" s="220">
        <v>0</v>
      </c>
      <c r="R156" s="220">
        <f>Q156*H156</f>
        <v>0</v>
      </c>
      <c r="S156" s="220">
        <v>0</v>
      </c>
      <c r="T156" s="221">
        <f>S156*H156</f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222" t="s">
        <v>204</v>
      </c>
      <c r="AT156" s="222" t="s">
        <v>188</v>
      </c>
      <c r="AU156" s="222" t="s">
        <v>88</v>
      </c>
      <c r="AY156" s="16" t="s">
        <v>187</v>
      </c>
      <c r="BE156" s="223">
        <f>IF(N156="základní",J156,0)</f>
        <v>72750</v>
      </c>
      <c r="BF156" s="223">
        <f>IF(N156="snížená",J156,0)</f>
        <v>0</v>
      </c>
      <c r="BG156" s="223">
        <f>IF(N156="zákl. přenesená",J156,0)</f>
        <v>0</v>
      </c>
      <c r="BH156" s="223">
        <f>IF(N156="sníž. přenesená",J156,0)</f>
        <v>0</v>
      </c>
      <c r="BI156" s="223">
        <f>IF(N156="nulová",J156,0)</f>
        <v>0</v>
      </c>
      <c r="BJ156" s="16" t="s">
        <v>86</v>
      </c>
      <c r="BK156" s="223">
        <f>ROUND(I156*H156,2)</f>
        <v>72750</v>
      </c>
      <c r="BL156" s="16" t="s">
        <v>204</v>
      </c>
      <c r="BM156" s="222" t="s">
        <v>766</v>
      </c>
    </row>
    <row r="157" s="2" customFormat="1" ht="16.5" customHeight="1">
      <c r="A157" s="31"/>
      <c r="B157" s="32"/>
      <c r="C157" s="211" t="s">
        <v>370</v>
      </c>
      <c r="D157" s="211" t="s">
        <v>188</v>
      </c>
      <c r="E157" s="212" t="s">
        <v>767</v>
      </c>
      <c r="F157" s="213" t="s">
        <v>768</v>
      </c>
      <c r="G157" s="214" t="s">
        <v>237</v>
      </c>
      <c r="H157" s="215">
        <v>11.6</v>
      </c>
      <c r="I157" s="216">
        <v>4500</v>
      </c>
      <c r="J157" s="216">
        <f>ROUND(I157*H157,2)</f>
        <v>52200</v>
      </c>
      <c r="K157" s="217"/>
      <c r="L157" s="37"/>
      <c r="M157" s="218" t="s">
        <v>1</v>
      </c>
      <c r="N157" s="219" t="s">
        <v>43</v>
      </c>
      <c r="O157" s="220">
        <v>0</v>
      </c>
      <c r="P157" s="220">
        <f>O157*H157</f>
        <v>0</v>
      </c>
      <c r="Q157" s="220">
        <v>0</v>
      </c>
      <c r="R157" s="220">
        <f>Q157*H157</f>
        <v>0</v>
      </c>
      <c r="S157" s="220">
        <v>0</v>
      </c>
      <c r="T157" s="221">
        <f>S157*H157</f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222" t="s">
        <v>204</v>
      </c>
      <c r="AT157" s="222" t="s">
        <v>188</v>
      </c>
      <c r="AU157" s="222" t="s">
        <v>88</v>
      </c>
      <c r="AY157" s="16" t="s">
        <v>187</v>
      </c>
      <c r="BE157" s="223">
        <f>IF(N157="základní",J157,0)</f>
        <v>52200</v>
      </c>
      <c r="BF157" s="223">
        <f>IF(N157="snížená",J157,0)</f>
        <v>0</v>
      </c>
      <c r="BG157" s="223">
        <f>IF(N157="zákl. přenesená",J157,0)</f>
        <v>0</v>
      </c>
      <c r="BH157" s="223">
        <f>IF(N157="sníž. přenesená",J157,0)</f>
        <v>0</v>
      </c>
      <c r="BI157" s="223">
        <f>IF(N157="nulová",J157,0)</f>
        <v>0</v>
      </c>
      <c r="BJ157" s="16" t="s">
        <v>86</v>
      </c>
      <c r="BK157" s="223">
        <f>ROUND(I157*H157,2)</f>
        <v>52200</v>
      </c>
      <c r="BL157" s="16" t="s">
        <v>204</v>
      </c>
      <c r="BM157" s="222" t="s">
        <v>769</v>
      </c>
    </row>
    <row r="158" s="2" customFormat="1" ht="16.5" customHeight="1">
      <c r="A158" s="31"/>
      <c r="B158" s="32"/>
      <c r="C158" s="211" t="s">
        <v>375</v>
      </c>
      <c r="D158" s="211" t="s">
        <v>188</v>
      </c>
      <c r="E158" s="212" t="s">
        <v>770</v>
      </c>
      <c r="F158" s="213" t="s">
        <v>771</v>
      </c>
      <c r="G158" s="214" t="s">
        <v>237</v>
      </c>
      <c r="H158" s="215">
        <v>28.5</v>
      </c>
      <c r="I158" s="216">
        <v>4000</v>
      </c>
      <c r="J158" s="216">
        <f>ROUND(I158*H158,2)</f>
        <v>114000</v>
      </c>
      <c r="K158" s="217"/>
      <c r="L158" s="37"/>
      <c r="M158" s="218" t="s">
        <v>1</v>
      </c>
      <c r="N158" s="219" t="s">
        <v>43</v>
      </c>
      <c r="O158" s="220">
        <v>0</v>
      </c>
      <c r="P158" s="220">
        <f>O158*H158</f>
        <v>0</v>
      </c>
      <c r="Q158" s="220">
        <v>0</v>
      </c>
      <c r="R158" s="220">
        <f>Q158*H158</f>
        <v>0</v>
      </c>
      <c r="S158" s="220">
        <v>0</v>
      </c>
      <c r="T158" s="221">
        <f>S158*H158</f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222" t="s">
        <v>204</v>
      </c>
      <c r="AT158" s="222" t="s">
        <v>188</v>
      </c>
      <c r="AU158" s="222" t="s">
        <v>88</v>
      </c>
      <c r="AY158" s="16" t="s">
        <v>187</v>
      </c>
      <c r="BE158" s="223">
        <f>IF(N158="základní",J158,0)</f>
        <v>114000</v>
      </c>
      <c r="BF158" s="223">
        <f>IF(N158="snížená",J158,0)</f>
        <v>0</v>
      </c>
      <c r="BG158" s="223">
        <f>IF(N158="zákl. přenesená",J158,0)</f>
        <v>0</v>
      </c>
      <c r="BH158" s="223">
        <f>IF(N158="sníž. přenesená",J158,0)</f>
        <v>0</v>
      </c>
      <c r="BI158" s="223">
        <f>IF(N158="nulová",J158,0)</f>
        <v>0</v>
      </c>
      <c r="BJ158" s="16" t="s">
        <v>86</v>
      </c>
      <c r="BK158" s="223">
        <f>ROUND(I158*H158,2)</f>
        <v>114000</v>
      </c>
      <c r="BL158" s="16" t="s">
        <v>204</v>
      </c>
      <c r="BM158" s="222" t="s">
        <v>772</v>
      </c>
    </row>
    <row r="159" s="11" customFormat="1" ht="22.8" customHeight="1">
      <c r="A159" s="11"/>
      <c r="B159" s="198"/>
      <c r="C159" s="199"/>
      <c r="D159" s="200" t="s">
        <v>77</v>
      </c>
      <c r="E159" s="251" t="s">
        <v>773</v>
      </c>
      <c r="F159" s="251" t="s">
        <v>774</v>
      </c>
      <c r="G159" s="199"/>
      <c r="H159" s="199"/>
      <c r="I159" s="199"/>
      <c r="J159" s="252">
        <f>BK159</f>
        <v>162955</v>
      </c>
      <c r="K159" s="199"/>
      <c r="L159" s="203"/>
      <c r="M159" s="204"/>
      <c r="N159" s="205"/>
      <c r="O159" s="205"/>
      <c r="P159" s="206">
        <f>SUM(P160:P163)</f>
        <v>0</v>
      </c>
      <c r="Q159" s="205"/>
      <c r="R159" s="206">
        <f>SUM(R160:R163)</f>
        <v>0</v>
      </c>
      <c r="S159" s="205"/>
      <c r="T159" s="207">
        <f>SUM(T160:T163)</f>
        <v>0</v>
      </c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R159" s="208" t="s">
        <v>86</v>
      </c>
      <c r="AT159" s="209" t="s">
        <v>77</v>
      </c>
      <c r="AU159" s="209" t="s">
        <v>86</v>
      </c>
      <c r="AY159" s="208" t="s">
        <v>187</v>
      </c>
      <c r="BK159" s="210">
        <f>SUM(BK160:BK163)</f>
        <v>162955</v>
      </c>
    </row>
    <row r="160" s="2" customFormat="1" ht="16.5" customHeight="1">
      <c r="A160" s="31"/>
      <c r="B160" s="32"/>
      <c r="C160" s="211" t="s">
        <v>381</v>
      </c>
      <c r="D160" s="211" t="s">
        <v>188</v>
      </c>
      <c r="E160" s="212" t="s">
        <v>775</v>
      </c>
      <c r="F160" s="213" t="s">
        <v>776</v>
      </c>
      <c r="G160" s="214" t="s">
        <v>237</v>
      </c>
      <c r="H160" s="215">
        <v>9.5</v>
      </c>
      <c r="I160" s="216">
        <v>3800</v>
      </c>
      <c r="J160" s="216">
        <f>ROUND(I160*H160,2)</f>
        <v>36100</v>
      </c>
      <c r="K160" s="217"/>
      <c r="L160" s="37"/>
      <c r="M160" s="218" t="s">
        <v>1</v>
      </c>
      <c r="N160" s="219" t="s">
        <v>43</v>
      </c>
      <c r="O160" s="220">
        <v>0</v>
      </c>
      <c r="P160" s="220">
        <f>O160*H160</f>
        <v>0</v>
      </c>
      <c r="Q160" s="220">
        <v>0</v>
      </c>
      <c r="R160" s="220">
        <f>Q160*H160</f>
        <v>0</v>
      </c>
      <c r="S160" s="220">
        <v>0</v>
      </c>
      <c r="T160" s="221">
        <f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222" t="s">
        <v>204</v>
      </c>
      <c r="AT160" s="222" t="s">
        <v>188</v>
      </c>
      <c r="AU160" s="222" t="s">
        <v>88</v>
      </c>
      <c r="AY160" s="16" t="s">
        <v>187</v>
      </c>
      <c r="BE160" s="223">
        <f>IF(N160="základní",J160,0)</f>
        <v>36100</v>
      </c>
      <c r="BF160" s="223">
        <f>IF(N160="snížená",J160,0)</f>
        <v>0</v>
      </c>
      <c r="BG160" s="223">
        <f>IF(N160="zákl. přenesená",J160,0)</f>
        <v>0</v>
      </c>
      <c r="BH160" s="223">
        <f>IF(N160="sníž. přenesená",J160,0)</f>
        <v>0</v>
      </c>
      <c r="BI160" s="223">
        <f>IF(N160="nulová",J160,0)</f>
        <v>0</v>
      </c>
      <c r="BJ160" s="16" t="s">
        <v>86</v>
      </c>
      <c r="BK160" s="223">
        <f>ROUND(I160*H160,2)</f>
        <v>36100</v>
      </c>
      <c r="BL160" s="16" t="s">
        <v>204</v>
      </c>
      <c r="BM160" s="222" t="s">
        <v>777</v>
      </c>
    </row>
    <row r="161" s="2" customFormat="1" ht="16.5" customHeight="1">
      <c r="A161" s="31"/>
      <c r="B161" s="32"/>
      <c r="C161" s="211" t="s">
        <v>385</v>
      </c>
      <c r="D161" s="211" t="s">
        <v>188</v>
      </c>
      <c r="E161" s="212" t="s">
        <v>778</v>
      </c>
      <c r="F161" s="213" t="s">
        <v>779</v>
      </c>
      <c r="G161" s="214" t="s">
        <v>237</v>
      </c>
      <c r="H161" s="215">
        <v>24.600000000000001</v>
      </c>
      <c r="I161" s="216">
        <v>3800</v>
      </c>
      <c r="J161" s="216">
        <f>ROUND(I161*H161,2)</f>
        <v>93480</v>
      </c>
      <c r="K161" s="217"/>
      <c r="L161" s="37"/>
      <c r="M161" s="218" t="s">
        <v>1</v>
      </c>
      <c r="N161" s="219" t="s">
        <v>43</v>
      </c>
      <c r="O161" s="220">
        <v>0</v>
      </c>
      <c r="P161" s="220">
        <f>O161*H161</f>
        <v>0</v>
      </c>
      <c r="Q161" s="220">
        <v>0</v>
      </c>
      <c r="R161" s="220">
        <f>Q161*H161</f>
        <v>0</v>
      </c>
      <c r="S161" s="220">
        <v>0</v>
      </c>
      <c r="T161" s="221">
        <f>S161*H161</f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222" t="s">
        <v>204</v>
      </c>
      <c r="AT161" s="222" t="s">
        <v>188</v>
      </c>
      <c r="AU161" s="222" t="s">
        <v>88</v>
      </c>
      <c r="AY161" s="16" t="s">
        <v>187</v>
      </c>
      <c r="BE161" s="223">
        <f>IF(N161="základní",J161,0)</f>
        <v>93480</v>
      </c>
      <c r="BF161" s="223">
        <f>IF(N161="snížená",J161,0)</f>
        <v>0</v>
      </c>
      <c r="BG161" s="223">
        <f>IF(N161="zákl. přenesená",J161,0)</f>
        <v>0</v>
      </c>
      <c r="BH161" s="223">
        <f>IF(N161="sníž. přenesená",J161,0)</f>
        <v>0</v>
      </c>
      <c r="BI161" s="223">
        <f>IF(N161="nulová",J161,0)</f>
        <v>0</v>
      </c>
      <c r="BJ161" s="16" t="s">
        <v>86</v>
      </c>
      <c r="BK161" s="223">
        <f>ROUND(I161*H161,2)</f>
        <v>93480</v>
      </c>
      <c r="BL161" s="16" t="s">
        <v>204</v>
      </c>
      <c r="BM161" s="222" t="s">
        <v>780</v>
      </c>
    </row>
    <row r="162" s="2" customFormat="1" ht="16.5" customHeight="1">
      <c r="A162" s="31"/>
      <c r="B162" s="32"/>
      <c r="C162" s="211" t="s">
        <v>389</v>
      </c>
      <c r="D162" s="211" t="s">
        <v>188</v>
      </c>
      <c r="E162" s="212" t="s">
        <v>781</v>
      </c>
      <c r="F162" s="213" t="s">
        <v>782</v>
      </c>
      <c r="G162" s="214" t="s">
        <v>216</v>
      </c>
      <c r="H162" s="215">
        <v>4.7999999999999998</v>
      </c>
      <c r="I162" s="216">
        <v>3500</v>
      </c>
      <c r="J162" s="216">
        <f>ROUND(I162*H162,2)</f>
        <v>16800</v>
      </c>
      <c r="K162" s="217"/>
      <c r="L162" s="37"/>
      <c r="M162" s="218" t="s">
        <v>1</v>
      </c>
      <c r="N162" s="219" t="s">
        <v>43</v>
      </c>
      <c r="O162" s="220">
        <v>0</v>
      </c>
      <c r="P162" s="220">
        <f>O162*H162</f>
        <v>0</v>
      </c>
      <c r="Q162" s="220">
        <v>0</v>
      </c>
      <c r="R162" s="220">
        <f>Q162*H162</f>
        <v>0</v>
      </c>
      <c r="S162" s="220">
        <v>0</v>
      </c>
      <c r="T162" s="221">
        <f>S162*H162</f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222" t="s">
        <v>204</v>
      </c>
      <c r="AT162" s="222" t="s">
        <v>188</v>
      </c>
      <c r="AU162" s="222" t="s">
        <v>88</v>
      </c>
      <c r="AY162" s="16" t="s">
        <v>187</v>
      </c>
      <c r="BE162" s="223">
        <f>IF(N162="základní",J162,0)</f>
        <v>16800</v>
      </c>
      <c r="BF162" s="223">
        <f>IF(N162="snížená",J162,0)</f>
        <v>0</v>
      </c>
      <c r="BG162" s="223">
        <f>IF(N162="zákl. přenesená",J162,0)</f>
        <v>0</v>
      </c>
      <c r="BH162" s="223">
        <f>IF(N162="sníž. přenesená",J162,0)</f>
        <v>0</v>
      </c>
      <c r="BI162" s="223">
        <f>IF(N162="nulová",J162,0)</f>
        <v>0</v>
      </c>
      <c r="BJ162" s="16" t="s">
        <v>86</v>
      </c>
      <c r="BK162" s="223">
        <f>ROUND(I162*H162,2)</f>
        <v>16800</v>
      </c>
      <c r="BL162" s="16" t="s">
        <v>204</v>
      </c>
      <c r="BM162" s="222" t="s">
        <v>783</v>
      </c>
    </row>
    <row r="163" s="2" customFormat="1" ht="16.5" customHeight="1">
      <c r="A163" s="31"/>
      <c r="B163" s="32"/>
      <c r="C163" s="211" t="s">
        <v>7</v>
      </c>
      <c r="D163" s="211" t="s">
        <v>188</v>
      </c>
      <c r="E163" s="212" t="s">
        <v>784</v>
      </c>
      <c r="F163" s="213" t="s">
        <v>785</v>
      </c>
      <c r="G163" s="214" t="s">
        <v>237</v>
      </c>
      <c r="H163" s="215">
        <v>25.5</v>
      </c>
      <c r="I163" s="216">
        <v>650</v>
      </c>
      <c r="J163" s="216">
        <f>ROUND(I163*H163,2)</f>
        <v>16575</v>
      </c>
      <c r="K163" s="217"/>
      <c r="L163" s="37"/>
      <c r="M163" s="218" t="s">
        <v>1</v>
      </c>
      <c r="N163" s="219" t="s">
        <v>43</v>
      </c>
      <c r="O163" s="220">
        <v>0</v>
      </c>
      <c r="P163" s="220">
        <f>O163*H163</f>
        <v>0</v>
      </c>
      <c r="Q163" s="220">
        <v>0</v>
      </c>
      <c r="R163" s="220">
        <f>Q163*H163</f>
        <v>0</v>
      </c>
      <c r="S163" s="220">
        <v>0</v>
      </c>
      <c r="T163" s="221">
        <f>S163*H163</f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222" t="s">
        <v>204</v>
      </c>
      <c r="AT163" s="222" t="s">
        <v>188</v>
      </c>
      <c r="AU163" s="222" t="s">
        <v>88</v>
      </c>
      <c r="AY163" s="16" t="s">
        <v>187</v>
      </c>
      <c r="BE163" s="223">
        <f>IF(N163="základní",J163,0)</f>
        <v>16575</v>
      </c>
      <c r="BF163" s="223">
        <f>IF(N163="snížená",J163,0)</f>
        <v>0</v>
      </c>
      <c r="BG163" s="223">
        <f>IF(N163="zákl. přenesená",J163,0)</f>
        <v>0</v>
      </c>
      <c r="BH163" s="223">
        <f>IF(N163="sníž. přenesená",J163,0)</f>
        <v>0</v>
      </c>
      <c r="BI163" s="223">
        <f>IF(N163="nulová",J163,0)</f>
        <v>0</v>
      </c>
      <c r="BJ163" s="16" t="s">
        <v>86</v>
      </c>
      <c r="BK163" s="223">
        <f>ROUND(I163*H163,2)</f>
        <v>16575</v>
      </c>
      <c r="BL163" s="16" t="s">
        <v>204</v>
      </c>
      <c r="BM163" s="222" t="s">
        <v>786</v>
      </c>
    </row>
    <row r="164" s="11" customFormat="1" ht="22.8" customHeight="1">
      <c r="A164" s="11"/>
      <c r="B164" s="198"/>
      <c r="C164" s="199"/>
      <c r="D164" s="200" t="s">
        <v>77</v>
      </c>
      <c r="E164" s="251" t="s">
        <v>787</v>
      </c>
      <c r="F164" s="251" t="s">
        <v>788</v>
      </c>
      <c r="G164" s="199"/>
      <c r="H164" s="199"/>
      <c r="I164" s="199"/>
      <c r="J164" s="252">
        <f>BK164</f>
        <v>160954.39999999999</v>
      </c>
      <c r="K164" s="199"/>
      <c r="L164" s="203"/>
      <c r="M164" s="204"/>
      <c r="N164" s="205"/>
      <c r="O164" s="205"/>
      <c r="P164" s="206">
        <f>SUM(P165:P173)</f>
        <v>0</v>
      </c>
      <c r="Q164" s="205"/>
      <c r="R164" s="206">
        <f>SUM(R165:R173)</f>
        <v>0</v>
      </c>
      <c r="S164" s="205"/>
      <c r="T164" s="207">
        <f>SUM(T165:T173)</f>
        <v>0</v>
      </c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R164" s="208" t="s">
        <v>86</v>
      </c>
      <c r="AT164" s="209" t="s">
        <v>77</v>
      </c>
      <c r="AU164" s="209" t="s">
        <v>86</v>
      </c>
      <c r="AY164" s="208" t="s">
        <v>187</v>
      </c>
      <c r="BK164" s="210">
        <f>SUM(BK165:BK173)</f>
        <v>160954.39999999999</v>
      </c>
    </row>
    <row r="165" s="2" customFormat="1" ht="16.5" customHeight="1">
      <c r="A165" s="31"/>
      <c r="B165" s="32"/>
      <c r="C165" s="211" t="s">
        <v>393</v>
      </c>
      <c r="D165" s="211" t="s">
        <v>188</v>
      </c>
      <c r="E165" s="212" t="s">
        <v>789</v>
      </c>
      <c r="F165" s="213" t="s">
        <v>790</v>
      </c>
      <c r="G165" s="214" t="s">
        <v>216</v>
      </c>
      <c r="H165" s="215">
        <v>15.199999999999999</v>
      </c>
      <c r="I165" s="216">
        <v>5000</v>
      </c>
      <c r="J165" s="216">
        <f>ROUND(I165*H165,2)</f>
        <v>76000</v>
      </c>
      <c r="K165" s="217"/>
      <c r="L165" s="37"/>
      <c r="M165" s="218" t="s">
        <v>1</v>
      </c>
      <c r="N165" s="219" t="s">
        <v>43</v>
      </c>
      <c r="O165" s="220">
        <v>0</v>
      </c>
      <c r="P165" s="220">
        <f>O165*H165</f>
        <v>0</v>
      </c>
      <c r="Q165" s="220">
        <v>0</v>
      </c>
      <c r="R165" s="220">
        <f>Q165*H165</f>
        <v>0</v>
      </c>
      <c r="S165" s="220">
        <v>0</v>
      </c>
      <c r="T165" s="221">
        <f>S165*H165</f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222" t="s">
        <v>204</v>
      </c>
      <c r="AT165" s="222" t="s">
        <v>188</v>
      </c>
      <c r="AU165" s="222" t="s">
        <v>88</v>
      </c>
      <c r="AY165" s="16" t="s">
        <v>187</v>
      </c>
      <c r="BE165" s="223">
        <f>IF(N165="základní",J165,0)</f>
        <v>76000</v>
      </c>
      <c r="BF165" s="223">
        <f>IF(N165="snížená",J165,0)</f>
        <v>0</v>
      </c>
      <c r="BG165" s="223">
        <f>IF(N165="zákl. přenesená",J165,0)</f>
        <v>0</v>
      </c>
      <c r="BH165" s="223">
        <f>IF(N165="sníž. přenesená",J165,0)</f>
        <v>0</v>
      </c>
      <c r="BI165" s="223">
        <f>IF(N165="nulová",J165,0)</f>
        <v>0</v>
      </c>
      <c r="BJ165" s="16" t="s">
        <v>86</v>
      </c>
      <c r="BK165" s="223">
        <f>ROUND(I165*H165,2)</f>
        <v>76000</v>
      </c>
      <c r="BL165" s="16" t="s">
        <v>204</v>
      </c>
      <c r="BM165" s="222" t="s">
        <v>791</v>
      </c>
    </row>
    <row r="166" s="2" customFormat="1" ht="16.5" customHeight="1">
      <c r="A166" s="31"/>
      <c r="B166" s="32"/>
      <c r="C166" s="211" t="s">
        <v>395</v>
      </c>
      <c r="D166" s="211" t="s">
        <v>188</v>
      </c>
      <c r="E166" s="212" t="s">
        <v>792</v>
      </c>
      <c r="F166" s="213" t="s">
        <v>793</v>
      </c>
      <c r="G166" s="214" t="s">
        <v>401</v>
      </c>
      <c r="H166" s="215">
        <v>8</v>
      </c>
      <c r="I166" s="216">
        <v>7000</v>
      </c>
      <c r="J166" s="216">
        <f>ROUND(I166*H166,2)</f>
        <v>56000</v>
      </c>
      <c r="K166" s="217"/>
      <c r="L166" s="37"/>
      <c r="M166" s="218" t="s">
        <v>1</v>
      </c>
      <c r="N166" s="219" t="s">
        <v>43</v>
      </c>
      <c r="O166" s="220">
        <v>0</v>
      </c>
      <c r="P166" s="220">
        <f>O166*H166</f>
        <v>0</v>
      </c>
      <c r="Q166" s="220">
        <v>0</v>
      </c>
      <c r="R166" s="220">
        <f>Q166*H166</f>
        <v>0</v>
      </c>
      <c r="S166" s="220">
        <v>0</v>
      </c>
      <c r="T166" s="221">
        <f>S166*H166</f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222" t="s">
        <v>204</v>
      </c>
      <c r="AT166" s="222" t="s">
        <v>188</v>
      </c>
      <c r="AU166" s="222" t="s">
        <v>88</v>
      </c>
      <c r="AY166" s="16" t="s">
        <v>187</v>
      </c>
      <c r="BE166" s="223">
        <f>IF(N166="základní",J166,0)</f>
        <v>56000</v>
      </c>
      <c r="BF166" s="223">
        <f>IF(N166="snížená",J166,0)</f>
        <v>0</v>
      </c>
      <c r="BG166" s="223">
        <f>IF(N166="zákl. přenesená",J166,0)</f>
        <v>0</v>
      </c>
      <c r="BH166" s="223">
        <f>IF(N166="sníž. přenesená",J166,0)</f>
        <v>0</v>
      </c>
      <c r="BI166" s="223">
        <f>IF(N166="nulová",J166,0)</f>
        <v>0</v>
      </c>
      <c r="BJ166" s="16" t="s">
        <v>86</v>
      </c>
      <c r="BK166" s="223">
        <f>ROUND(I166*H166,2)</f>
        <v>56000</v>
      </c>
      <c r="BL166" s="16" t="s">
        <v>204</v>
      </c>
      <c r="BM166" s="222" t="s">
        <v>794</v>
      </c>
    </row>
    <row r="167" s="2" customFormat="1">
      <c r="A167" s="31"/>
      <c r="B167" s="32"/>
      <c r="C167" s="33"/>
      <c r="D167" s="224" t="s">
        <v>194</v>
      </c>
      <c r="E167" s="33"/>
      <c r="F167" s="225" t="s">
        <v>795</v>
      </c>
      <c r="G167" s="33"/>
      <c r="H167" s="33"/>
      <c r="I167" s="33"/>
      <c r="J167" s="33"/>
      <c r="K167" s="33"/>
      <c r="L167" s="37"/>
      <c r="M167" s="226"/>
      <c r="N167" s="227"/>
      <c r="O167" s="83"/>
      <c r="P167" s="83"/>
      <c r="Q167" s="83"/>
      <c r="R167" s="83"/>
      <c r="S167" s="83"/>
      <c r="T167" s="84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T167" s="16" t="s">
        <v>194</v>
      </c>
      <c r="AU167" s="16" t="s">
        <v>88</v>
      </c>
    </row>
    <row r="168" s="2" customFormat="1" ht="16.5" customHeight="1">
      <c r="A168" s="31"/>
      <c r="B168" s="32"/>
      <c r="C168" s="211" t="s">
        <v>398</v>
      </c>
      <c r="D168" s="211" t="s">
        <v>188</v>
      </c>
      <c r="E168" s="212" t="s">
        <v>796</v>
      </c>
      <c r="F168" s="213" t="s">
        <v>797</v>
      </c>
      <c r="G168" s="214" t="s">
        <v>422</v>
      </c>
      <c r="H168" s="215">
        <v>2</v>
      </c>
      <c r="I168" s="216">
        <v>5000</v>
      </c>
      <c r="J168" s="216">
        <f>ROUND(I168*H168,2)</f>
        <v>10000</v>
      </c>
      <c r="K168" s="217"/>
      <c r="L168" s="37"/>
      <c r="M168" s="218" t="s">
        <v>1</v>
      </c>
      <c r="N168" s="219" t="s">
        <v>43</v>
      </c>
      <c r="O168" s="220">
        <v>0</v>
      </c>
      <c r="P168" s="220">
        <f>O168*H168</f>
        <v>0</v>
      </c>
      <c r="Q168" s="220">
        <v>0</v>
      </c>
      <c r="R168" s="220">
        <f>Q168*H168</f>
        <v>0</v>
      </c>
      <c r="S168" s="220">
        <v>0</v>
      </c>
      <c r="T168" s="221">
        <f>S168*H168</f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222" t="s">
        <v>204</v>
      </c>
      <c r="AT168" s="222" t="s">
        <v>188</v>
      </c>
      <c r="AU168" s="222" t="s">
        <v>88</v>
      </c>
      <c r="AY168" s="16" t="s">
        <v>187</v>
      </c>
      <c r="BE168" s="223">
        <f>IF(N168="základní",J168,0)</f>
        <v>10000</v>
      </c>
      <c r="BF168" s="223">
        <f>IF(N168="snížená",J168,0)</f>
        <v>0</v>
      </c>
      <c r="BG168" s="223">
        <f>IF(N168="zákl. přenesená",J168,0)</f>
        <v>0</v>
      </c>
      <c r="BH168" s="223">
        <f>IF(N168="sníž. přenesená",J168,0)</f>
        <v>0</v>
      </c>
      <c r="BI168" s="223">
        <f>IF(N168="nulová",J168,0)</f>
        <v>0</v>
      </c>
      <c r="BJ168" s="16" t="s">
        <v>86</v>
      </c>
      <c r="BK168" s="223">
        <f>ROUND(I168*H168,2)</f>
        <v>10000</v>
      </c>
      <c r="BL168" s="16" t="s">
        <v>204</v>
      </c>
      <c r="BM168" s="222" t="s">
        <v>798</v>
      </c>
    </row>
    <row r="169" s="2" customFormat="1" ht="16.5" customHeight="1">
      <c r="A169" s="31"/>
      <c r="B169" s="32"/>
      <c r="C169" s="211" t="s">
        <v>403</v>
      </c>
      <c r="D169" s="211" t="s">
        <v>188</v>
      </c>
      <c r="E169" s="212" t="s">
        <v>799</v>
      </c>
      <c r="F169" s="213" t="s">
        <v>800</v>
      </c>
      <c r="G169" s="214" t="s">
        <v>216</v>
      </c>
      <c r="H169" s="215">
        <v>5</v>
      </c>
      <c r="I169" s="216">
        <v>1600</v>
      </c>
      <c r="J169" s="216">
        <f>ROUND(I169*H169,2)</f>
        <v>8000</v>
      </c>
      <c r="K169" s="217"/>
      <c r="L169" s="37"/>
      <c r="M169" s="218" t="s">
        <v>1</v>
      </c>
      <c r="N169" s="219" t="s">
        <v>43</v>
      </c>
      <c r="O169" s="220">
        <v>0</v>
      </c>
      <c r="P169" s="220">
        <f>O169*H169</f>
        <v>0</v>
      </c>
      <c r="Q169" s="220">
        <v>0</v>
      </c>
      <c r="R169" s="220">
        <f>Q169*H169</f>
        <v>0</v>
      </c>
      <c r="S169" s="220">
        <v>0</v>
      </c>
      <c r="T169" s="221">
        <f>S169*H169</f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222" t="s">
        <v>204</v>
      </c>
      <c r="AT169" s="222" t="s">
        <v>188</v>
      </c>
      <c r="AU169" s="222" t="s">
        <v>88</v>
      </c>
      <c r="AY169" s="16" t="s">
        <v>187</v>
      </c>
      <c r="BE169" s="223">
        <f>IF(N169="základní",J169,0)</f>
        <v>8000</v>
      </c>
      <c r="BF169" s="223">
        <f>IF(N169="snížená",J169,0)</f>
        <v>0</v>
      </c>
      <c r="BG169" s="223">
        <f>IF(N169="zákl. přenesená",J169,0)</f>
        <v>0</v>
      </c>
      <c r="BH169" s="223">
        <f>IF(N169="sníž. přenesená",J169,0)</f>
        <v>0</v>
      </c>
      <c r="BI169" s="223">
        <f>IF(N169="nulová",J169,0)</f>
        <v>0</v>
      </c>
      <c r="BJ169" s="16" t="s">
        <v>86</v>
      </c>
      <c r="BK169" s="223">
        <f>ROUND(I169*H169,2)</f>
        <v>8000</v>
      </c>
      <c r="BL169" s="16" t="s">
        <v>204</v>
      </c>
      <c r="BM169" s="222" t="s">
        <v>801</v>
      </c>
    </row>
    <row r="170" s="2" customFormat="1" ht="16.5" customHeight="1">
      <c r="A170" s="31"/>
      <c r="B170" s="32"/>
      <c r="C170" s="211" t="s">
        <v>407</v>
      </c>
      <c r="D170" s="211" t="s">
        <v>188</v>
      </c>
      <c r="E170" s="212" t="s">
        <v>802</v>
      </c>
      <c r="F170" s="213" t="s">
        <v>803</v>
      </c>
      <c r="G170" s="214" t="s">
        <v>237</v>
      </c>
      <c r="H170" s="215">
        <v>3.5</v>
      </c>
      <c r="I170" s="216">
        <v>600</v>
      </c>
      <c r="J170" s="216">
        <f>ROUND(I170*H170,2)</f>
        <v>2100</v>
      </c>
      <c r="K170" s="217"/>
      <c r="L170" s="37"/>
      <c r="M170" s="218" t="s">
        <v>1</v>
      </c>
      <c r="N170" s="219" t="s">
        <v>43</v>
      </c>
      <c r="O170" s="220">
        <v>0</v>
      </c>
      <c r="P170" s="220">
        <f>O170*H170</f>
        <v>0</v>
      </c>
      <c r="Q170" s="220">
        <v>0</v>
      </c>
      <c r="R170" s="220">
        <f>Q170*H170</f>
        <v>0</v>
      </c>
      <c r="S170" s="220">
        <v>0</v>
      </c>
      <c r="T170" s="221">
        <f>S170*H170</f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222" t="s">
        <v>204</v>
      </c>
      <c r="AT170" s="222" t="s">
        <v>188</v>
      </c>
      <c r="AU170" s="222" t="s">
        <v>88</v>
      </c>
      <c r="AY170" s="16" t="s">
        <v>187</v>
      </c>
      <c r="BE170" s="223">
        <f>IF(N170="základní",J170,0)</f>
        <v>2100</v>
      </c>
      <c r="BF170" s="223">
        <f>IF(N170="snížená",J170,0)</f>
        <v>0</v>
      </c>
      <c r="BG170" s="223">
        <f>IF(N170="zákl. přenesená",J170,0)</f>
        <v>0</v>
      </c>
      <c r="BH170" s="223">
        <f>IF(N170="sníž. přenesená",J170,0)</f>
        <v>0</v>
      </c>
      <c r="BI170" s="223">
        <f>IF(N170="nulová",J170,0)</f>
        <v>0</v>
      </c>
      <c r="BJ170" s="16" t="s">
        <v>86</v>
      </c>
      <c r="BK170" s="223">
        <f>ROUND(I170*H170,2)</f>
        <v>2100</v>
      </c>
      <c r="BL170" s="16" t="s">
        <v>204</v>
      </c>
      <c r="BM170" s="222" t="s">
        <v>804</v>
      </c>
    </row>
    <row r="171" s="2" customFormat="1" ht="16.5" customHeight="1">
      <c r="A171" s="31"/>
      <c r="B171" s="32"/>
      <c r="C171" s="211" t="s">
        <v>411</v>
      </c>
      <c r="D171" s="211" t="s">
        <v>188</v>
      </c>
      <c r="E171" s="212" t="s">
        <v>805</v>
      </c>
      <c r="F171" s="213" t="s">
        <v>806</v>
      </c>
      <c r="G171" s="214" t="s">
        <v>237</v>
      </c>
      <c r="H171" s="215">
        <v>4.0149999999999997</v>
      </c>
      <c r="I171" s="216">
        <v>960</v>
      </c>
      <c r="J171" s="216">
        <f>ROUND(I171*H171,2)</f>
        <v>3854.4000000000001</v>
      </c>
      <c r="K171" s="217"/>
      <c r="L171" s="37"/>
      <c r="M171" s="218" t="s">
        <v>1</v>
      </c>
      <c r="N171" s="219" t="s">
        <v>43</v>
      </c>
      <c r="O171" s="220">
        <v>0</v>
      </c>
      <c r="P171" s="220">
        <f>O171*H171</f>
        <v>0</v>
      </c>
      <c r="Q171" s="220">
        <v>0</v>
      </c>
      <c r="R171" s="220">
        <f>Q171*H171</f>
        <v>0</v>
      </c>
      <c r="S171" s="220">
        <v>0</v>
      </c>
      <c r="T171" s="221">
        <f>S171*H171</f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222" t="s">
        <v>204</v>
      </c>
      <c r="AT171" s="222" t="s">
        <v>188</v>
      </c>
      <c r="AU171" s="222" t="s">
        <v>88</v>
      </c>
      <c r="AY171" s="16" t="s">
        <v>187</v>
      </c>
      <c r="BE171" s="223">
        <f>IF(N171="základní",J171,0)</f>
        <v>3854.4000000000001</v>
      </c>
      <c r="BF171" s="223">
        <f>IF(N171="snížená",J171,0)</f>
        <v>0</v>
      </c>
      <c r="BG171" s="223">
        <f>IF(N171="zákl. přenesená",J171,0)</f>
        <v>0</v>
      </c>
      <c r="BH171" s="223">
        <f>IF(N171="sníž. přenesená",J171,0)</f>
        <v>0</v>
      </c>
      <c r="BI171" s="223">
        <f>IF(N171="nulová",J171,0)</f>
        <v>0</v>
      </c>
      <c r="BJ171" s="16" t="s">
        <v>86</v>
      </c>
      <c r="BK171" s="223">
        <f>ROUND(I171*H171,2)</f>
        <v>3854.4000000000001</v>
      </c>
      <c r="BL171" s="16" t="s">
        <v>204</v>
      </c>
      <c r="BM171" s="222" t="s">
        <v>807</v>
      </c>
    </row>
    <row r="172" s="2" customFormat="1" ht="16.5" customHeight="1">
      <c r="A172" s="31"/>
      <c r="B172" s="32"/>
      <c r="C172" s="211" t="s">
        <v>415</v>
      </c>
      <c r="D172" s="211" t="s">
        <v>188</v>
      </c>
      <c r="E172" s="212" t="s">
        <v>808</v>
      </c>
      <c r="F172" s="213" t="s">
        <v>809</v>
      </c>
      <c r="G172" s="214" t="s">
        <v>401</v>
      </c>
      <c r="H172" s="215">
        <v>10</v>
      </c>
      <c r="I172" s="216">
        <v>500</v>
      </c>
      <c r="J172" s="216">
        <f>ROUND(I172*H172,2)</f>
        <v>5000</v>
      </c>
      <c r="K172" s="217"/>
      <c r="L172" s="37"/>
      <c r="M172" s="218" t="s">
        <v>1</v>
      </c>
      <c r="N172" s="219" t="s">
        <v>43</v>
      </c>
      <c r="O172" s="220">
        <v>0</v>
      </c>
      <c r="P172" s="220">
        <f>O172*H172</f>
        <v>0</v>
      </c>
      <c r="Q172" s="220">
        <v>0</v>
      </c>
      <c r="R172" s="220">
        <f>Q172*H172</f>
        <v>0</v>
      </c>
      <c r="S172" s="220">
        <v>0</v>
      </c>
      <c r="T172" s="221">
        <f>S172*H172</f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222" t="s">
        <v>204</v>
      </c>
      <c r="AT172" s="222" t="s">
        <v>188</v>
      </c>
      <c r="AU172" s="222" t="s">
        <v>88</v>
      </c>
      <c r="AY172" s="16" t="s">
        <v>187</v>
      </c>
      <c r="BE172" s="223">
        <f>IF(N172="základní",J172,0)</f>
        <v>5000</v>
      </c>
      <c r="BF172" s="223">
        <f>IF(N172="snížená",J172,0)</f>
        <v>0</v>
      </c>
      <c r="BG172" s="223">
        <f>IF(N172="zákl. přenesená",J172,0)</f>
        <v>0</v>
      </c>
      <c r="BH172" s="223">
        <f>IF(N172="sníž. přenesená",J172,0)</f>
        <v>0</v>
      </c>
      <c r="BI172" s="223">
        <f>IF(N172="nulová",J172,0)</f>
        <v>0</v>
      </c>
      <c r="BJ172" s="16" t="s">
        <v>86</v>
      </c>
      <c r="BK172" s="223">
        <f>ROUND(I172*H172,2)</f>
        <v>5000</v>
      </c>
      <c r="BL172" s="16" t="s">
        <v>204</v>
      </c>
      <c r="BM172" s="222" t="s">
        <v>810</v>
      </c>
    </row>
    <row r="173" s="12" customFormat="1">
      <c r="A173" s="12"/>
      <c r="B173" s="232"/>
      <c r="C173" s="233"/>
      <c r="D173" s="224" t="s">
        <v>226</v>
      </c>
      <c r="E173" s="241" t="s">
        <v>1</v>
      </c>
      <c r="F173" s="234" t="s">
        <v>811</v>
      </c>
      <c r="G173" s="233"/>
      <c r="H173" s="235">
        <v>10</v>
      </c>
      <c r="I173" s="233"/>
      <c r="J173" s="233"/>
      <c r="K173" s="233"/>
      <c r="L173" s="236"/>
      <c r="M173" s="237"/>
      <c r="N173" s="238"/>
      <c r="O173" s="238"/>
      <c r="P173" s="238"/>
      <c r="Q173" s="238"/>
      <c r="R173" s="238"/>
      <c r="S173" s="238"/>
      <c r="T173" s="239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T173" s="240" t="s">
        <v>226</v>
      </c>
      <c r="AU173" s="240" t="s">
        <v>88</v>
      </c>
      <c r="AV173" s="12" t="s">
        <v>88</v>
      </c>
      <c r="AW173" s="12" t="s">
        <v>32</v>
      </c>
      <c r="AX173" s="12" t="s">
        <v>86</v>
      </c>
      <c r="AY173" s="240" t="s">
        <v>187</v>
      </c>
    </row>
    <row r="174" s="11" customFormat="1" ht="22.8" customHeight="1">
      <c r="A174" s="11"/>
      <c r="B174" s="198"/>
      <c r="C174" s="199"/>
      <c r="D174" s="200" t="s">
        <v>77</v>
      </c>
      <c r="E174" s="251" t="s">
        <v>812</v>
      </c>
      <c r="F174" s="251" t="s">
        <v>813</v>
      </c>
      <c r="G174" s="199"/>
      <c r="H174" s="199"/>
      <c r="I174" s="199"/>
      <c r="J174" s="252">
        <f>BK174</f>
        <v>1688861</v>
      </c>
      <c r="K174" s="199"/>
      <c r="L174" s="203"/>
      <c r="M174" s="204"/>
      <c r="N174" s="205"/>
      <c r="O174" s="205"/>
      <c r="P174" s="206">
        <f>SUM(P175:P183)</f>
        <v>0</v>
      </c>
      <c r="Q174" s="205"/>
      <c r="R174" s="206">
        <f>SUM(R175:R183)</f>
        <v>0</v>
      </c>
      <c r="S174" s="205"/>
      <c r="T174" s="207">
        <f>SUM(T175:T183)</f>
        <v>0</v>
      </c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R174" s="208" t="s">
        <v>86</v>
      </c>
      <c r="AT174" s="209" t="s">
        <v>77</v>
      </c>
      <c r="AU174" s="209" t="s">
        <v>86</v>
      </c>
      <c r="AY174" s="208" t="s">
        <v>187</v>
      </c>
      <c r="BK174" s="210">
        <f>SUM(BK175:BK183)</f>
        <v>1688861</v>
      </c>
    </row>
    <row r="175" s="2" customFormat="1" ht="21.75" customHeight="1">
      <c r="A175" s="31"/>
      <c r="B175" s="32"/>
      <c r="C175" s="211" t="s">
        <v>419</v>
      </c>
      <c r="D175" s="211" t="s">
        <v>188</v>
      </c>
      <c r="E175" s="212" t="s">
        <v>814</v>
      </c>
      <c r="F175" s="213" t="s">
        <v>815</v>
      </c>
      <c r="G175" s="214" t="s">
        <v>216</v>
      </c>
      <c r="H175" s="215">
        <v>116.742</v>
      </c>
      <c r="I175" s="216">
        <v>7500</v>
      </c>
      <c r="J175" s="216">
        <f>ROUND(I175*H175,2)</f>
        <v>875565</v>
      </c>
      <c r="K175" s="217"/>
      <c r="L175" s="37"/>
      <c r="M175" s="218" t="s">
        <v>1</v>
      </c>
      <c r="N175" s="219" t="s">
        <v>43</v>
      </c>
      <c r="O175" s="220">
        <v>0</v>
      </c>
      <c r="P175" s="220">
        <f>O175*H175</f>
        <v>0</v>
      </c>
      <c r="Q175" s="220">
        <v>0</v>
      </c>
      <c r="R175" s="220">
        <f>Q175*H175</f>
        <v>0</v>
      </c>
      <c r="S175" s="220">
        <v>0</v>
      </c>
      <c r="T175" s="221">
        <f>S175*H175</f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222" t="s">
        <v>204</v>
      </c>
      <c r="AT175" s="222" t="s">
        <v>188</v>
      </c>
      <c r="AU175" s="222" t="s">
        <v>88</v>
      </c>
      <c r="AY175" s="16" t="s">
        <v>187</v>
      </c>
      <c r="BE175" s="223">
        <f>IF(N175="základní",J175,0)</f>
        <v>875565</v>
      </c>
      <c r="BF175" s="223">
        <f>IF(N175="snížená",J175,0)</f>
        <v>0</v>
      </c>
      <c r="BG175" s="223">
        <f>IF(N175="zákl. přenesená",J175,0)</f>
        <v>0</v>
      </c>
      <c r="BH175" s="223">
        <f>IF(N175="sníž. přenesená",J175,0)</f>
        <v>0</v>
      </c>
      <c r="BI175" s="223">
        <f>IF(N175="nulová",J175,0)</f>
        <v>0</v>
      </c>
      <c r="BJ175" s="16" t="s">
        <v>86</v>
      </c>
      <c r="BK175" s="223">
        <f>ROUND(I175*H175,2)</f>
        <v>875565</v>
      </c>
      <c r="BL175" s="16" t="s">
        <v>204</v>
      </c>
      <c r="BM175" s="222" t="s">
        <v>816</v>
      </c>
    </row>
    <row r="176" s="12" customFormat="1">
      <c r="A176" s="12"/>
      <c r="B176" s="232"/>
      <c r="C176" s="233"/>
      <c r="D176" s="224" t="s">
        <v>226</v>
      </c>
      <c r="E176" s="241" t="s">
        <v>1</v>
      </c>
      <c r="F176" s="234" t="s">
        <v>817</v>
      </c>
      <c r="G176" s="233"/>
      <c r="H176" s="235">
        <v>116.742</v>
      </c>
      <c r="I176" s="233"/>
      <c r="J176" s="233"/>
      <c r="K176" s="233"/>
      <c r="L176" s="236"/>
      <c r="M176" s="237"/>
      <c r="N176" s="238"/>
      <c r="O176" s="238"/>
      <c r="P176" s="238"/>
      <c r="Q176" s="238"/>
      <c r="R176" s="238"/>
      <c r="S176" s="238"/>
      <c r="T176" s="239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T176" s="240" t="s">
        <v>226</v>
      </c>
      <c r="AU176" s="240" t="s">
        <v>88</v>
      </c>
      <c r="AV176" s="12" t="s">
        <v>88</v>
      </c>
      <c r="AW176" s="12" t="s">
        <v>32</v>
      </c>
      <c r="AX176" s="12" t="s">
        <v>86</v>
      </c>
      <c r="AY176" s="240" t="s">
        <v>187</v>
      </c>
    </row>
    <row r="177" s="2" customFormat="1" ht="21.75" customHeight="1">
      <c r="A177" s="31"/>
      <c r="B177" s="32"/>
      <c r="C177" s="211" t="s">
        <v>424</v>
      </c>
      <c r="D177" s="211" t="s">
        <v>188</v>
      </c>
      <c r="E177" s="212" t="s">
        <v>818</v>
      </c>
      <c r="F177" s="213" t="s">
        <v>819</v>
      </c>
      <c r="G177" s="214" t="s">
        <v>216</v>
      </c>
      <c r="H177" s="215">
        <v>59.857999999999997</v>
      </c>
      <c r="I177" s="216">
        <v>12000</v>
      </c>
      <c r="J177" s="216">
        <f>ROUND(I177*H177,2)</f>
        <v>718296</v>
      </c>
      <c r="K177" s="217"/>
      <c r="L177" s="37"/>
      <c r="M177" s="218" t="s">
        <v>1</v>
      </c>
      <c r="N177" s="219" t="s">
        <v>43</v>
      </c>
      <c r="O177" s="220">
        <v>0</v>
      </c>
      <c r="P177" s="220">
        <f>O177*H177</f>
        <v>0</v>
      </c>
      <c r="Q177" s="220">
        <v>0</v>
      </c>
      <c r="R177" s="220">
        <f>Q177*H177</f>
        <v>0</v>
      </c>
      <c r="S177" s="220">
        <v>0</v>
      </c>
      <c r="T177" s="221">
        <f>S177*H177</f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222" t="s">
        <v>204</v>
      </c>
      <c r="AT177" s="222" t="s">
        <v>188</v>
      </c>
      <c r="AU177" s="222" t="s">
        <v>88</v>
      </c>
      <c r="AY177" s="16" t="s">
        <v>187</v>
      </c>
      <c r="BE177" s="223">
        <f>IF(N177="základní",J177,0)</f>
        <v>718296</v>
      </c>
      <c r="BF177" s="223">
        <f>IF(N177="snížená",J177,0)</f>
        <v>0</v>
      </c>
      <c r="BG177" s="223">
        <f>IF(N177="zákl. přenesená",J177,0)</f>
        <v>0</v>
      </c>
      <c r="BH177" s="223">
        <f>IF(N177="sníž. přenesená",J177,0)</f>
        <v>0</v>
      </c>
      <c r="BI177" s="223">
        <f>IF(N177="nulová",J177,0)</f>
        <v>0</v>
      </c>
      <c r="BJ177" s="16" t="s">
        <v>86</v>
      </c>
      <c r="BK177" s="223">
        <f>ROUND(I177*H177,2)</f>
        <v>718296</v>
      </c>
      <c r="BL177" s="16" t="s">
        <v>204</v>
      </c>
      <c r="BM177" s="222" t="s">
        <v>820</v>
      </c>
    </row>
    <row r="178" s="2" customFormat="1">
      <c r="A178" s="31"/>
      <c r="B178" s="32"/>
      <c r="C178" s="33"/>
      <c r="D178" s="224" t="s">
        <v>194</v>
      </c>
      <c r="E178" s="33"/>
      <c r="F178" s="225" t="s">
        <v>821</v>
      </c>
      <c r="G178" s="33"/>
      <c r="H178" s="33"/>
      <c r="I178" s="33"/>
      <c r="J178" s="33"/>
      <c r="K178" s="33"/>
      <c r="L178" s="37"/>
      <c r="M178" s="226"/>
      <c r="N178" s="227"/>
      <c r="O178" s="83"/>
      <c r="P178" s="83"/>
      <c r="Q178" s="83"/>
      <c r="R178" s="83"/>
      <c r="S178" s="83"/>
      <c r="T178" s="84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T178" s="16" t="s">
        <v>194</v>
      </c>
      <c r="AU178" s="16" t="s">
        <v>88</v>
      </c>
    </row>
    <row r="179" s="12" customFormat="1">
      <c r="A179" s="12"/>
      <c r="B179" s="232"/>
      <c r="C179" s="233"/>
      <c r="D179" s="224" t="s">
        <v>226</v>
      </c>
      <c r="E179" s="241" t="s">
        <v>1</v>
      </c>
      <c r="F179" s="234" t="s">
        <v>822</v>
      </c>
      <c r="G179" s="233"/>
      <c r="H179" s="235">
        <v>59.857999999999997</v>
      </c>
      <c r="I179" s="233"/>
      <c r="J179" s="233"/>
      <c r="K179" s="233"/>
      <c r="L179" s="236"/>
      <c r="M179" s="237"/>
      <c r="N179" s="238"/>
      <c r="O179" s="238"/>
      <c r="P179" s="238"/>
      <c r="Q179" s="238"/>
      <c r="R179" s="238"/>
      <c r="S179" s="238"/>
      <c r="T179" s="239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T179" s="240" t="s">
        <v>226</v>
      </c>
      <c r="AU179" s="240" t="s">
        <v>88</v>
      </c>
      <c r="AV179" s="12" t="s">
        <v>88</v>
      </c>
      <c r="AW179" s="12" t="s">
        <v>32</v>
      </c>
      <c r="AX179" s="12" t="s">
        <v>86</v>
      </c>
      <c r="AY179" s="240" t="s">
        <v>187</v>
      </c>
    </row>
    <row r="180" s="2" customFormat="1" ht="21.75" customHeight="1">
      <c r="A180" s="31"/>
      <c r="B180" s="32"/>
      <c r="C180" s="211" t="s">
        <v>429</v>
      </c>
      <c r="D180" s="211" t="s">
        <v>188</v>
      </c>
      <c r="E180" s="212" t="s">
        <v>823</v>
      </c>
      <c r="F180" s="213" t="s">
        <v>824</v>
      </c>
      <c r="G180" s="214" t="s">
        <v>401</v>
      </c>
      <c r="H180" s="215">
        <v>1</v>
      </c>
      <c r="I180" s="216">
        <v>60000</v>
      </c>
      <c r="J180" s="216">
        <f>ROUND(I180*H180,2)</f>
        <v>60000</v>
      </c>
      <c r="K180" s="217"/>
      <c r="L180" s="37"/>
      <c r="M180" s="218" t="s">
        <v>1</v>
      </c>
      <c r="N180" s="219" t="s">
        <v>43</v>
      </c>
      <c r="O180" s="220">
        <v>0</v>
      </c>
      <c r="P180" s="220">
        <f>O180*H180</f>
        <v>0</v>
      </c>
      <c r="Q180" s="220">
        <v>0</v>
      </c>
      <c r="R180" s="220">
        <f>Q180*H180</f>
        <v>0</v>
      </c>
      <c r="S180" s="220">
        <v>0</v>
      </c>
      <c r="T180" s="221">
        <f>S180*H180</f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222" t="s">
        <v>204</v>
      </c>
      <c r="AT180" s="222" t="s">
        <v>188</v>
      </c>
      <c r="AU180" s="222" t="s">
        <v>88</v>
      </c>
      <c r="AY180" s="16" t="s">
        <v>187</v>
      </c>
      <c r="BE180" s="223">
        <f>IF(N180="základní",J180,0)</f>
        <v>60000</v>
      </c>
      <c r="BF180" s="223">
        <f>IF(N180="snížená",J180,0)</f>
        <v>0</v>
      </c>
      <c r="BG180" s="223">
        <f>IF(N180="zákl. přenesená",J180,0)</f>
        <v>0</v>
      </c>
      <c r="BH180" s="223">
        <f>IF(N180="sníž. přenesená",J180,0)</f>
        <v>0</v>
      </c>
      <c r="BI180" s="223">
        <f>IF(N180="nulová",J180,0)</f>
        <v>0</v>
      </c>
      <c r="BJ180" s="16" t="s">
        <v>86</v>
      </c>
      <c r="BK180" s="223">
        <f>ROUND(I180*H180,2)</f>
        <v>60000</v>
      </c>
      <c r="BL180" s="16" t="s">
        <v>204</v>
      </c>
      <c r="BM180" s="222" t="s">
        <v>825</v>
      </c>
    </row>
    <row r="181" s="2" customFormat="1">
      <c r="A181" s="31"/>
      <c r="B181" s="32"/>
      <c r="C181" s="33"/>
      <c r="D181" s="224" t="s">
        <v>194</v>
      </c>
      <c r="E181" s="33"/>
      <c r="F181" s="225" t="s">
        <v>826</v>
      </c>
      <c r="G181" s="33"/>
      <c r="H181" s="33"/>
      <c r="I181" s="33"/>
      <c r="J181" s="33"/>
      <c r="K181" s="33"/>
      <c r="L181" s="37"/>
      <c r="M181" s="226"/>
      <c r="N181" s="227"/>
      <c r="O181" s="83"/>
      <c r="P181" s="83"/>
      <c r="Q181" s="83"/>
      <c r="R181" s="83"/>
      <c r="S181" s="83"/>
      <c r="T181" s="84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T181" s="16" t="s">
        <v>194</v>
      </c>
      <c r="AU181" s="16" t="s">
        <v>88</v>
      </c>
    </row>
    <row r="182" s="2" customFormat="1" ht="21.75" customHeight="1">
      <c r="A182" s="31"/>
      <c r="B182" s="32"/>
      <c r="C182" s="211" t="s">
        <v>659</v>
      </c>
      <c r="D182" s="211" t="s">
        <v>188</v>
      </c>
      <c r="E182" s="212" t="s">
        <v>827</v>
      </c>
      <c r="F182" s="213" t="s">
        <v>828</v>
      </c>
      <c r="G182" s="214" t="s">
        <v>401</v>
      </c>
      <c r="H182" s="215">
        <v>1</v>
      </c>
      <c r="I182" s="216">
        <v>35000</v>
      </c>
      <c r="J182" s="216">
        <f>ROUND(I182*H182,2)</f>
        <v>35000</v>
      </c>
      <c r="K182" s="217"/>
      <c r="L182" s="37"/>
      <c r="M182" s="218" t="s">
        <v>1</v>
      </c>
      <c r="N182" s="219" t="s">
        <v>43</v>
      </c>
      <c r="O182" s="220">
        <v>0</v>
      </c>
      <c r="P182" s="220">
        <f>O182*H182</f>
        <v>0</v>
      </c>
      <c r="Q182" s="220">
        <v>0</v>
      </c>
      <c r="R182" s="220">
        <f>Q182*H182</f>
        <v>0</v>
      </c>
      <c r="S182" s="220">
        <v>0</v>
      </c>
      <c r="T182" s="221">
        <f>S182*H182</f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222" t="s">
        <v>204</v>
      </c>
      <c r="AT182" s="222" t="s">
        <v>188</v>
      </c>
      <c r="AU182" s="222" t="s">
        <v>88</v>
      </c>
      <c r="AY182" s="16" t="s">
        <v>187</v>
      </c>
      <c r="BE182" s="223">
        <f>IF(N182="základní",J182,0)</f>
        <v>35000</v>
      </c>
      <c r="BF182" s="223">
        <f>IF(N182="snížená",J182,0)</f>
        <v>0</v>
      </c>
      <c r="BG182" s="223">
        <f>IF(N182="zákl. přenesená",J182,0)</f>
        <v>0</v>
      </c>
      <c r="BH182" s="223">
        <f>IF(N182="sníž. přenesená",J182,0)</f>
        <v>0</v>
      </c>
      <c r="BI182" s="223">
        <f>IF(N182="nulová",J182,0)</f>
        <v>0</v>
      </c>
      <c r="BJ182" s="16" t="s">
        <v>86</v>
      </c>
      <c r="BK182" s="223">
        <f>ROUND(I182*H182,2)</f>
        <v>35000</v>
      </c>
      <c r="BL182" s="16" t="s">
        <v>204</v>
      </c>
      <c r="BM182" s="222" t="s">
        <v>829</v>
      </c>
    </row>
    <row r="183" s="2" customFormat="1">
      <c r="A183" s="31"/>
      <c r="B183" s="32"/>
      <c r="C183" s="33"/>
      <c r="D183" s="224" t="s">
        <v>194</v>
      </c>
      <c r="E183" s="33"/>
      <c r="F183" s="225" t="s">
        <v>826</v>
      </c>
      <c r="G183" s="33"/>
      <c r="H183" s="33"/>
      <c r="I183" s="33"/>
      <c r="J183" s="33"/>
      <c r="K183" s="33"/>
      <c r="L183" s="37"/>
      <c r="M183" s="226"/>
      <c r="N183" s="227"/>
      <c r="O183" s="83"/>
      <c r="P183" s="83"/>
      <c r="Q183" s="83"/>
      <c r="R183" s="83"/>
      <c r="S183" s="83"/>
      <c r="T183" s="84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T183" s="16" t="s">
        <v>194</v>
      </c>
      <c r="AU183" s="16" t="s">
        <v>88</v>
      </c>
    </row>
    <row r="184" s="11" customFormat="1" ht="22.8" customHeight="1">
      <c r="A184" s="11"/>
      <c r="B184" s="198"/>
      <c r="C184" s="199"/>
      <c r="D184" s="200" t="s">
        <v>77</v>
      </c>
      <c r="E184" s="251" t="s">
        <v>830</v>
      </c>
      <c r="F184" s="251" t="s">
        <v>831</v>
      </c>
      <c r="G184" s="199"/>
      <c r="H184" s="199"/>
      <c r="I184" s="199"/>
      <c r="J184" s="252">
        <f>BK184</f>
        <v>658000</v>
      </c>
      <c r="K184" s="199"/>
      <c r="L184" s="203"/>
      <c r="M184" s="204"/>
      <c r="N184" s="205"/>
      <c r="O184" s="205"/>
      <c r="P184" s="206">
        <f>SUM(P185:P194)</f>
        <v>0</v>
      </c>
      <c r="Q184" s="205"/>
      <c r="R184" s="206">
        <f>SUM(R185:R194)</f>
        <v>0</v>
      </c>
      <c r="S184" s="205"/>
      <c r="T184" s="207">
        <f>SUM(T185:T194)</f>
        <v>0</v>
      </c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R184" s="208" t="s">
        <v>86</v>
      </c>
      <c r="AT184" s="209" t="s">
        <v>77</v>
      </c>
      <c r="AU184" s="209" t="s">
        <v>86</v>
      </c>
      <c r="AY184" s="208" t="s">
        <v>187</v>
      </c>
      <c r="BK184" s="210">
        <f>SUM(BK185:BK194)</f>
        <v>658000</v>
      </c>
    </row>
    <row r="185" s="2" customFormat="1" ht="16.5" customHeight="1">
      <c r="A185" s="31"/>
      <c r="B185" s="32"/>
      <c r="C185" s="211" t="s">
        <v>663</v>
      </c>
      <c r="D185" s="211" t="s">
        <v>188</v>
      </c>
      <c r="E185" s="212" t="s">
        <v>832</v>
      </c>
      <c r="F185" s="213" t="s">
        <v>833</v>
      </c>
      <c r="G185" s="214" t="s">
        <v>401</v>
      </c>
      <c r="H185" s="215">
        <v>1</v>
      </c>
      <c r="I185" s="216">
        <v>8000</v>
      </c>
      <c r="J185" s="216">
        <f>ROUND(I185*H185,2)</f>
        <v>8000</v>
      </c>
      <c r="K185" s="217"/>
      <c r="L185" s="37"/>
      <c r="M185" s="218" t="s">
        <v>1</v>
      </c>
      <c r="N185" s="219" t="s">
        <v>43</v>
      </c>
      <c r="O185" s="220">
        <v>0</v>
      </c>
      <c r="P185" s="220">
        <f>O185*H185</f>
        <v>0</v>
      </c>
      <c r="Q185" s="220">
        <v>0</v>
      </c>
      <c r="R185" s="220">
        <f>Q185*H185</f>
        <v>0</v>
      </c>
      <c r="S185" s="220">
        <v>0</v>
      </c>
      <c r="T185" s="221">
        <f>S185*H185</f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222" t="s">
        <v>204</v>
      </c>
      <c r="AT185" s="222" t="s">
        <v>188</v>
      </c>
      <c r="AU185" s="222" t="s">
        <v>88</v>
      </c>
      <c r="AY185" s="16" t="s">
        <v>187</v>
      </c>
      <c r="BE185" s="223">
        <f>IF(N185="základní",J185,0)</f>
        <v>8000</v>
      </c>
      <c r="BF185" s="223">
        <f>IF(N185="snížená",J185,0)</f>
        <v>0</v>
      </c>
      <c r="BG185" s="223">
        <f>IF(N185="zákl. přenesená",J185,0)</f>
        <v>0</v>
      </c>
      <c r="BH185" s="223">
        <f>IF(N185="sníž. přenesená",J185,0)</f>
        <v>0</v>
      </c>
      <c r="BI185" s="223">
        <f>IF(N185="nulová",J185,0)</f>
        <v>0</v>
      </c>
      <c r="BJ185" s="16" t="s">
        <v>86</v>
      </c>
      <c r="BK185" s="223">
        <f>ROUND(I185*H185,2)</f>
        <v>8000</v>
      </c>
      <c r="BL185" s="16" t="s">
        <v>204</v>
      </c>
      <c r="BM185" s="222" t="s">
        <v>834</v>
      </c>
    </row>
    <row r="186" s="2" customFormat="1" ht="16.5" customHeight="1">
      <c r="A186" s="31"/>
      <c r="B186" s="32"/>
      <c r="C186" s="211" t="s">
        <v>665</v>
      </c>
      <c r="D186" s="211" t="s">
        <v>188</v>
      </c>
      <c r="E186" s="212" t="s">
        <v>835</v>
      </c>
      <c r="F186" s="213" t="s">
        <v>836</v>
      </c>
      <c r="G186" s="214" t="s">
        <v>401</v>
      </c>
      <c r="H186" s="215">
        <v>14</v>
      </c>
      <c r="I186" s="216">
        <v>8000</v>
      </c>
      <c r="J186" s="216">
        <f>ROUND(I186*H186,2)</f>
        <v>112000</v>
      </c>
      <c r="K186" s="217"/>
      <c r="L186" s="37"/>
      <c r="M186" s="218" t="s">
        <v>1</v>
      </c>
      <c r="N186" s="219" t="s">
        <v>43</v>
      </c>
      <c r="O186" s="220">
        <v>0</v>
      </c>
      <c r="P186" s="220">
        <f>O186*H186</f>
        <v>0</v>
      </c>
      <c r="Q186" s="220">
        <v>0</v>
      </c>
      <c r="R186" s="220">
        <f>Q186*H186</f>
        <v>0</v>
      </c>
      <c r="S186" s="220">
        <v>0</v>
      </c>
      <c r="T186" s="221">
        <f>S186*H186</f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222" t="s">
        <v>204</v>
      </c>
      <c r="AT186" s="222" t="s">
        <v>188</v>
      </c>
      <c r="AU186" s="222" t="s">
        <v>88</v>
      </c>
      <c r="AY186" s="16" t="s">
        <v>187</v>
      </c>
      <c r="BE186" s="223">
        <f>IF(N186="základní",J186,0)</f>
        <v>112000</v>
      </c>
      <c r="BF186" s="223">
        <f>IF(N186="snížená",J186,0)</f>
        <v>0</v>
      </c>
      <c r="BG186" s="223">
        <f>IF(N186="zákl. přenesená",J186,0)</f>
        <v>0</v>
      </c>
      <c r="BH186" s="223">
        <f>IF(N186="sníž. přenesená",J186,0)</f>
        <v>0</v>
      </c>
      <c r="BI186" s="223">
        <f>IF(N186="nulová",J186,0)</f>
        <v>0</v>
      </c>
      <c r="BJ186" s="16" t="s">
        <v>86</v>
      </c>
      <c r="BK186" s="223">
        <f>ROUND(I186*H186,2)</f>
        <v>112000</v>
      </c>
      <c r="BL186" s="16" t="s">
        <v>204</v>
      </c>
      <c r="BM186" s="222" t="s">
        <v>837</v>
      </c>
    </row>
    <row r="187" s="2" customFormat="1" ht="16.5" customHeight="1">
      <c r="A187" s="31"/>
      <c r="B187" s="32"/>
      <c r="C187" s="211" t="s">
        <v>668</v>
      </c>
      <c r="D187" s="211" t="s">
        <v>188</v>
      </c>
      <c r="E187" s="212" t="s">
        <v>838</v>
      </c>
      <c r="F187" s="213" t="s">
        <v>839</v>
      </c>
      <c r="G187" s="214" t="s">
        <v>401</v>
      </c>
      <c r="H187" s="215">
        <v>1</v>
      </c>
      <c r="I187" s="216">
        <v>8000</v>
      </c>
      <c r="J187" s="216">
        <f>ROUND(I187*H187,2)</f>
        <v>8000</v>
      </c>
      <c r="K187" s="217"/>
      <c r="L187" s="37"/>
      <c r="M187" s="218" t="s">
        <v>1</v>
      </c>
      <c r="N187" s="219" t="s">
        <v>43</v>
      </c>
      <c r="O187" s="220">
        <v>0</v>
      </c>
      <c r="P187" s="220">
        <f>O187*H187</f>
        <v>0</v>
      </c>
      <c r="Q187" s="220">
        <v>0</v>
      </c>
      <c r="R187" s="220">
        <f>Q187*H187</f>
        <v>0</v>
      </c>
      <c r="S187" s="220">
        <v>0</v>
      </c>
      <c r="T187" s="221">
        <f>S187*H187</f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222" t="s">
        <v>204</v>
      </c>
      <c r="AT187" s="222" t="s">
        <v>188</v>
      </c>
      <c r="AU187" s="222" t="s">
        <v>88</v>
      </c>
      <c r="AY187" s="16" t="s">
        <v>187</v>
      </c>
      <c r="BE187" s="223">
        <f>IF(N187="základní",J187,0)</f>
        <v>8000</v>
      </c>
      <c r="BF187" s="223">
        <f>IF(N187="snížená",J187,0)</f>
        <v>0</v>
      </c>
      <c r="BG187" s="223">
        <f>IF(N187="zákl. přenesená",J187,0)</f>
        <v>0</v>
      </c>
      <c r="BH187" s="223">
        <f>IF(N187="sníž. přenesená",J187,0)</f>
        <v>0</v>
      </c>
      <c r="BI187" s="223">
        <f>IF(N187="nulová",J187,0)</f>
        <v>0</v>
      </c>
      <c r="BJ187" s="16" t="s">
        <v>86</v>
      </c>
      <c r="BK187" s="223">
        <f>ROUND(I187*H187,2)</f>
        <v>8000</v>
      </c>
      <c r="BL187" s="16" t="s">
        <v>204</v>
      </c>
      <c r="BM187" s="222" t="s">
        <v>840</v>
      </c>
    </row>
    <row r="188" s="2" customFormat="1" ht="21.75" customHeight="1">
      <c r="A188" s="31"/>
      <c r="B188" s="32"/>
      <c r="C188" s="211" t="s">
        <v>670</v>
      </c>
      <c r="D188" s="211" t="s">
        <v>188</v>
      </c>
      <c r="E188" s="212" t="s">
        <v>841</v>
      </c>
      <c r="F188" s="213" t="s">
        <v>842</v>
      </c>
      <c r="G188" s="214" t="s">
        <v>401</v>
      </c>
      <c r="H188" s="215">
        <v>7</v>
      </c>
      <c r="I188" s="216">
        <v>12500</v>
      </c>
      <c r="J188" s="216">
        <f>ROUND(I188*H188,2)</f>
        <v>87500</v>
      </c>
      <c r="K188" s="217"/>
      <c r="L188" s="37"/>
      <c r="M188" s="218" t="s">
        <v>1</v>
      </c>
      <c r="N188" s="219" t="s">
        <v>43</v>
      </c>
      <c r="O188" s="220">
        <v>0</v>
      </c>
      <c r="P188" s="220">
        <f>O188*H188</f>
        <v>0</v>
      </c>
      <c r="Q188" s="220">
        <v>0</v>
      </c>
      <c r="R188" s="220">
        <f>Q188*H188</f>
        <v>0</v>
      </c>
      <c r="S188" s="220">
        <v>0</v>
      </c>
      <c r="T188" s="221">
        <f>S188*H188</f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222" t="s">
        <v>204</v>
      </c>
      <c r="AT188" s="222" t="s">
        <v>188</v>
      </c>
      <c r="AU188" s="222" t="s">
        <v>88</v>
      </c>
      <c r="AY188" s="16" t="s">
        <v>187</v>
      </c>
      <c r="BE188" s="223">
        <f>IF(N188="základní",J188,0)</f>
        <v>87500</v>
      </c>
      <c r="BF188" s="223">
        <f>IF(N188="snížená",J188,0)</f>
        <v>0</v>
      </c>
      <c r="BG188" s="223">
        <f>IF(N188="zákl. přenesená",J188,0)</f>
        <v>0</v>
      </c>
      <c r="BH188" s="223">
        <f>IF(N188="sníž. přenesená",J188,0)</f>
        <v>0</v>
      </c>
      <c r="BI188" s="223">
        <f>IF(N188="nulová",J188,0)</f>
        <v>0</v>
      </c>
      <c r="BJ188" s="16" t="s">
        <v>86</v>
      </c>
      <c r="BK188" s="223">
        <f>ROUND(I188*H188,2)</f>
        <v>87500</v>
      </c>
      <c r="BL188" s="16" t="s">
        <v>204</v>
      </c>
      <c r="BM188" s="222" t="s">
        <v>843</v>
      </c>
    </row>
    <row r="189" s="2" customFormat="1" ht="21.75" customHeight="1">
      <c r="A189" s="31"/>
      <c r="B189" s="32"/>
      <c r="C189" s="211" t="s">
        <v>676</v>
      </c>
      <c r="D189" s="211" t="s">
        <v>188</v>
      </c>
      <c r="E189" s="212" t="s">
        <v>844</v>
      </c>
      <c r="F189" s="213" t="s">
        <v>845</v>
      </c>
      <c r="G189" s="214" t="s">
        <v>401</v>
      </c>
      <c r="H189" s="215">
        <v>1</v>
      </c>
      <c r="I189" s="216">
        <v>13500</v>
      </c>
      <c r="J189" s="216">
        <f>ROUND(I189*H189,2)</f>
        <v>13500</v>
      </c>
      <c r="K189" s="217"/>
      <c r="L189" s="37"/>
      <c r="M189" s="218" t="s">
        <v>1</v>
      </c>
      <c r="N189" s="219" t="s">
        <v>43</v>
      </c>
      <c r="O189" s="220">
        <v>0</v>
      </c>
      <c r="P189" s="220">
        <f>O189*H189</f>
        <v>0</v>
      </c>
      <c r="Q189" s="220">
        <v>0</v>
      </c>
      <c r="R189" s="220">
        <f>Q189*H189</f>
        <v>0</v>
      </c>
      <c r="S189" s="220">
        <v>0</v>
      </c>
      <c r="T189" s="221">
        <f>S189*H189</f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222" t="s">
        <v>204</v>
      </c>
      <c r="AT189" s="222" t="s">
        <v>188</v>
      </c>
      <c r="AU189" s="222" t="s">
        <v>88</v>
      </c>
      <c r="AY189" s="16" t="s">
        <v>187</v>
      </c>
      <c r="BE189" s="223">
        <f>IF(N189="základní",J189,0)</f>
        <v>13500</v>
      </c>
      <c r="BF189" s="223">
        <f>IF(N189="snížená",J189,0)</f>
        <v>0</v>
      </c>
      <c r="BG189" s="223">
        <f>IF(N189="zákl. přenesená",J189,0)</f>
        <v>0</v>
      </c>
      <c r="BH189" s="223">
        <f>IF(N189="sníž. přenesená",J189,0)</f>
        <v>0</v>
      </c>
      <c r="BI189" s="223">
        <f>IF(N189="nulová",J189,0)</f>
        <v>0</v>
      </c>
      <c r="BJ189" s="16" t="s">
        <v>86</v>
      </c>
      <c r="BK189" s="223">
        <f>ROUND(I189*H189,2)</f>
        <v>13500</v>
      </c>
      <c r="BL189" s="16" t="s">
        <v>204</v>
      </c>
      <c r="BM189" s="222" t="s">
        <v>846</v>
      </c>
    </row>
    <row r="190" s="2" customFormat="1" ht="16.5" customHeight="1">
      <c r="A190" s="31"/>
      <c r="B190" s="32"/>
      <c r="C190" s="211" t="s">
        <v>680</v>
      </c>
      <c r="D190" s="211" t="s">
        <v>188</v>
      </c>
      <c r="E190" s="212" t="s">
        <v>847</v>
      </c>
      <c r="F190" s="213" t="s">
        <v>848</v>
      </c>
      <c r="G190" s="214" t="s">
        <v>401</v>
      </c>
      <c r="H190" s="215">
        <v>1</v>
      </c>
      <c r="I190" s="216">
        <v>15000</v>
      </c>
      <c r="J190" s="216">
        <f>ROUND(I190*H190,2)</f>
        <v>15000</v>
      </c>
      <c r="K190" s="217"/>
      <c r="L190" s="37"/>
      <c r="M190" s="218" t="s">
        <v>1</v>
      </c>
      <c r="N190" s="219" t="s">
        <v>43</v>
      </c>
      <c r="O190" s="220">
        <v>0</v>
      </c>
      <c r="P190" s="220">
        <f>O190*H190</f>
        <v>0</v>
      </c>
      <c r="Q190" s="220">
        <v>0</v>
      </c>
      <c r="R190" s="220">
        <f>Q190*H190</f>
        <v>0</v>
      </c>
      <c r="S190" s="220">
        <v>0</v>
      </c>
      <c r="T190" s="221">
        <f>S190*H190</f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222" t="s">
        <v>204</v>
      </c>
      <c r="AT190" s="222" t="s">
        <v>188</v>
      </c>
      <c r="AU190" s="222" t="s">
        <v>88</v>
      </c>
      <c r="AY190" s="16" t="s">
        <v>187</v>
      </c>
      <c r="BE190" s="223">
        <f>IF(N190="základní",J190,0)</f>
        <v>15000</v>
      </c>
      <c r="BF190" s="223">
        <f>IF(N190="snížená",J190,0)</f>
        <v>0</v>
      </c>
      <c r="BG190" s="223">
        <f>IF(N190="zákl. přenesená",J190,0)</f>
        <v>0</v>
      </c>
      <c r="BH190" s="223">
        <f>IF(N190="sníž. přenesená",J190,0)</f>
        <v>0</v>
      </c>
      <c r="BI190" s="223">
        <f>IF(N190="nulová",J190,0)</f>
        <v>0</v>
      </c>
      <c r="BJ190" s="16" t="s">
        <v>86</v>
      </c>
      <c r="BK190" s="223">
        <f>ROUND(I190*H190,2)</f>
        <v>15000</v>
      </c>
      <c r="BL190" s="16" t="s">
        <v>204</v>
      </c>
      <c r="BM190" s="222" t="s">
        <v>849</v>
      </c>
    </row>
    <row r="191" s="2" customFormat="1" ht="21.75" customHeight="1">
      <c r="A191" s="31"/>
      <c r="B191" s="32"/>
      <c r="C191" s="211" t="s">
        <v>684</v>
      </c>
      <c r="D191" s="211" t="s">
        <v>188</v>
      </c>
      <c r="E191" s="212" t="s">
        <v>850</v>
      </c>
      <c r="F191" s="213" t="s">
        <v>851</v>
      </c>
      <c r="G191" s="214" t="s">
        <v>401</v>
      </c>
      <c r="H191" s="215">
        <v>1</v>
      </c>
      <c r="I191" s="216">
        <v>27000</v>
      </c>
      <c r="J191" s="216">
        <f>ROUND(I191*H191,2)</f>
        <v>27000</v>
      </c>
      <c r="K191" s="217"/>
      <c r="L191" s="37"/>
      <c r="M191" s="218" t="s">
        <v>1</v>
      </c>
      <c r="N191" s="219" t="s">
        <v>43</v>
      </c>
      <c r="O191" s="220">
        <v>0</v>
      </c>
      <c r="P191" s="220">
        <f>O191*H191</f>
        <v>0</v>
      </c>
      <c r="Q191" s="220">
        <v>0</v>
      </c>
      <c r="R191" s="220">
        <f>Q191*H191</f>
        <v>0</v>
      </c>
      <c r="S191" s="220">
        <v>0</v>
      </c>
      <c r="T191" s="221">
        <f>S191*H191</f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222" t="s">
        <v>204</v>
      </c>
      <c r="AT191" s="222" t="s">
        <v>188</v>
      </c>
      <c r="AU191" s="222" t="s">
        <v>88</v>
      </c>
      <c r="AY191" s="16" t="s">
        <v>187</v>
      </c>
      <c r="BE191" s="223">
        <f>IF(N191="základní",J191,0)</f>
        <v>27000</v>
      </c>
      <c r="BF191" s="223">
        <f>IF(N191="snížená",J191,0)</f>
        <v>0</v>
      </c>
      <c r="BG191" s="223">
        <f>IF(N191="zákl. přenesená",J191,0)</f>
        <v>0</v>
      </c>
      <c r="BH191" s="223">
        <f>IF(N191="sníž. přenesená",J191,0)</f>
        <v>0</v>
      </c>
      <c r="BI191" s="223">
        <f>IF(N191="nulová",J191,0)</f>
        <v>0</v>
      </c>
      <c r="BJ191" s="16" t="s">
        <v>86</v>
      </c>
      <c r="BK191" s="223">
        <f>ROUND(I191*H191,2)</f>
        <v>27000</v>
      </c>
      <c r="BL191" s="16" t="s">
        <v>204</v>
      </c>
      <c r="BM191" s="222" t="s">
        <v>852</v>
      </c>
    </row>
    <row r="192" s="2" customFormat="1" ht="21.75" customHeight="1">
      <c r="A192" s="31"/>
      <c r="B192" s="32"/>
      <c r="C192" s="211" t="s">
        <v>688</v>
      </c>
      <c r="D192" s="211" t="s">
        <v>188</v>
      </c>
      <c r="E192" s="212" t="s">
        <v>853</v>
      </c>
      <c r="F192" s="213" t="s">
        <v>854</v>
      </c>
      <c r="G192" s="214" t="s">
        <v>401</v>
      </c>
      <c r="H192" s="215">
        <v>1</v>
      </c>
      <c r="I192" s="216">
        <v>27000</v>
      </c>
      <c r="J192" s="216">
        <f>ROUND(I192*H192,2)</f>
        <v>27000</v>
      </c>
      <c r="K192" s="217"/>
      <c r="L192" s="37"/>
      <c r="M192" s="218" t="s">
        <v>1</v>
      </c>
      <c r="N192" s="219" t="s">
        <v>43</v>
      </c>
      <c r="O192" s="220">
        <v>0</v>
      </c>
      <c r="P192" s="220">
        <f>O192*H192</f>
        <v>0</v>
      </c>
      <c r="Q192" s="220">
        <v>0</v>
      </c>
      <c r="R192" s="220">
        <f>Q192*H192</f>
        <v>0</v>
      </c>
      <c r="S192" s="220">
        <v>0</v>
      </c>
      <c r="T192" s="221">
        <f>S192*H192</f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222" t="s">
        <v>204</v>
      </c>
      <c r="AT192" s="222" t="s">
        <v>188</v>
      </c>
      <c r="AU192" s="222" t="s">
        <v>88</v>
      </c>
      <c r="AY192" s="16" t="s">
        <v>187</v>
      </c>
      <c r="BE192" s="223">
        <f>IF(N192="základní",J192,0)</f>
        <v>27000</v>
      </c>
      <c r="BF192" s="223">
        <f>IF(N192="snížená",J192,0)</f>
        <v>0</v>
      </c>
      <c r="BG192" s="223">
        <f>IF(N192="zákl. přenesená",J192,0)</f>
        <v>0</v>
      </c>
      <c r="BH192" s="223">
        <f>IF(N192="sníž. přenesená",J192,0)</f>
        <v>0</v>
      </c>
      <c r="BI192" s="223">
        <f>IF(N192="nulová",J192,0)</f>
        <v>0</v>
      </c>
      <c r="BJ192" s="16" t="s">
        <v>86</v>
      </c>
      <c r="BK192" s="223">
        <f>ROUND(I192*H192,2)</f>
        <v>27000</v>
      </c>
      <c r="BL192" s="16" t="s">
        <v>204</v>
      </c>
      <c r="BM192" s="222" t="s">
        <v>855</v>
      </c>
    </row>
    <row r="193" s="2" customFormat="1" ht="16.5" customHeight="1">
      <c r="A193" s="31"/>
      <c r="B193" s="32"/>
      <c r="C193" s="211" t="s">
        <v>694</v>
      </c>
      <c r="D193" s="211" t="s">
        <v>188</v>
      </c>
      <c r="E193" s="212" t="s">
        <v>856</v>
      </c>
      <c r="F193" s="213" t="s">
        <v>857</v>
      </c>
      <c r="G193" s="214" t="s">
        <v>401</v>
      </c>
      <c r="H193" s="215">
        <v>2</v>
      </c>
      <c r="I193" s="216">
        <v>60000</v>
      </c>
      <c r="J193" s="216">
        <f>ROUND(I193*H193,2)</f>
        <v>120000</v>
      </c>
      <c r="K193" s="217"/>
      <c r="L193" s="37"/>
      <c r="M193" s="218" t="s">
        <v>1</v>
      </c>
      <c r="N193" s="219" t="s">
        <v>43</v>
      </c>
      <c r="O193" s="220">
        <v>0</v>
      </c>
      <c r="P193" s="220">
        <f>O193*H193</f>
        <v>0</v>
      </c>
      <c r="Q193" s="220">
        <v>0</v>
      </c>
      <c r="R193" s="220">
        <f>Q193*H193</f>
        <v>0</v>
      </c>
      <c r="S193" s="220">
        <v>0</v>
      </c>
      <c r="T193" s="221">
        <f>S193*H193</f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222" t="s">
        <v>204</v>
      </c>
      <c r="AT193" s="222" t="s">
        <v>188</v>
      </c>
      <c r="AU193" s="222" t="s">
        <v>88</v>
      </c>
      <c r="AY193" s="16" t="s">
        <v>187</v>
      </c>
      <c r="BE193" s="223">
        <f>IF(N193="základní",J193,0)</f>
        <v>120000</v>
      </c>
      <c r="BF193" s="223">
        <f>IF(N193="snížená",J193,0)</f>
        <v>0</v>
      </c>
      <c r="BG193" s="223">
        <f>IF(N193="zákl. přenesená",J193,0)</f>
        <v>0</v>
      </c>
      <c r="BH193" s="223">
        <f>IF(N193="sníž. přenesená",J193,0)</f>
        <v>0</v>
      </c>
      <c r="BI193" s="223">
        <f>IF(N193="nulová",J193,0)</f>
        <v>0</v>
      </c>
      <c r="BJ193" s="16" t="s">
        <v>86</v>
      </c>
      <c r="BK193" s="223">
        <f>ROUND(I193*H193,2)</f>
        <v>120000</v>
      </c>
      <c r="BL193" s="16" t="s">
        <v>204</v>
      </c>
      <c r="BM193" s="222" t="s">
        <v>858</v>
      </c>
    </row>
    <row r="194" s="2" customFormat="1" ht="21.75" customHeight="1">
      <c r="A194" s="31"/>
      <c r="B194" s="32"/>
      <c r="C194" s="211" t="s">
        <v>859</v>
      </c>
      <c r="D194" s="211" t="s">
        <v>188</v>
      </c>
      <c r="E194" s="212" t="s">
        <v>860</v>
      </c>
      <c r="F194" s="213" t="s">
        <v>861</v>
      </c>
      <c r="G194" s="214" t="s">
        <v>401</v>
      </c>
      <c r="H194" s="215">
        <v>2</v>
      </c>
      <c r="I194" s="216">
        <v>120000</v>
      </c>
      <c r="J194" s="216">
        <f>ROUND(I194*H194,2)</f>
        <v>240000</v>
      </c>
      <c r="K194" s="217"/>
      <c r="L194" s="37"/>
      <c r="M194" s="218" t="s">
        <v>1</v>
      </c>
      <c r="N194" s="219" t="s">
        <v>43</v>
      </c>
      <c r="O194" s="220">
        <v>0</v>
      </c>
      <c r="P194" s="220">
        <f>O194*H194</f>
        <v>0</v>
      </c>
      <c r="Q194" s="220">
        <v>0</v>
      </c>
      <c r="R194" s="220">
        <f>Q194*H194</f>
        <v>0</v>
      </c>
      <c r="S194" s="220">
        <v>0</v>
      </c>
      <c r="T194" s="221">
        <f>S194*H194</f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222" t="s">
        <v>204</v>
      </c>
      <c r="AT194" s="222" t="s">
        <v>188</v>
      </c>
      <c r="AU194" s="222" t="s">
        <v>88</v>
      </c>
      <c r="AY194" s="16" t="s">
        <v>187</v>
      </c>
      <c r="BE194" s="223">
        <f>IF(N194="základní",J194,0)</f>
        <v>240000</v>
      </c>
      <c r="BF194" s="223">
        <f>IF(N194="snížená",J194,0)</f>
        <v>0</v>
      </c>
      <c r="BG194" s="223">
        <f>IF(N194="zákl. přenesená",J194,0)</f>
        <v>0</v>
      </c>
      <c r="BH194" s="223">
        <f>IF(N194="sníž. přenesená",J194,0)</f>
        <v>0</v>
      </c>
      <c r="BI194" s="223">
        <f>IF(N194="nulová",J194,0)</f>
        <v>0</v>
      </c>
      <c r="BJ194" s="16" t="s">
        <v>86</v>
      </c>
      <c r="BK194" s="223">
        <f>ROUND(I194*H194,2)</f>
        <v>240000</v>
      </c>
      <c r="BL194" s="16" t="s">
        <v>204</v>
      </c>
      <c r="BM194" s="222" t="s">
        <v>862</v>
      </c>
    </row>
    <row r="195" s="11" customFormat="1" ht="22.8" customHeight="1">
      <c r="A195" s="11"/>
      <c r="B195" s="198"/>
      <c r="C195" s="199"/>
      <c r="D195" s="200" t="s">
        <v>77</v>
      </c>
      <c r="E195" s="251" t="s">
        <v>863</v>
      </c>
      <c r="F195" s="251" t="s">
        <v>864</v>
      </c>
      <c r="G195" s="199"/>
      <c r="H195" s="199"/>
      <c r="I195" s="199"/>
      <c r="J195" s="252">
        <f>BK195</f>
        <v>895000</v>
      </c>
      <c r="K195" s="199"/>
      <c r="L195" s="203"/>
      <c r="M195" s="204"/>
      <c r="N195" s="205"/>
      <c r="O195" s="205"/>
      <c r="P195" s="206">
        <f>SUM(P196:P203)</f>
        <v>0</v>
      </c>
      <c r="Q195" s="205"/>
      <c r="R195" s="206">
        <f>SUM(R196:R203)</f>
        <v>0</v>
      </c>
      <c r="S195" s="205"/>
      <c r="T195" s="207">
        <f>SUM(T196:T203)</f>
        <v>0</v>
      </c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R195" s="208" t="s">
        <v>86</v>
      </c>
      <c r="AT195" s="209" t="s">
        <v>77</v>
      </c>
      <c r="AU195" s="209" t="s">
        <v>86</v>
      </c>
      <c r="AY195" s="208" t="s">
        <v>187</v>
      </c>
      <c r="BK195" s="210">
        <f>SUM(BK196:BK203)</f>
        <v>895000</v>
      </c>
    </row>
    <row r="196" s="2" customFormat="1" ht="16.5" customHeight="1">
      <c r="A196" s="31"/>
      <c r="B196" s="32"/>
      <c r="C196" s="211" t="s">
        <v>865</v>
      </c>
      <c r="D196" s="211" t="s">
        <v>188</v>
      </c>
      <c r="E196" s="212" t="s">
        <v>866</v>
      </c>
      <c r="F196" s="213" t="s">
        <v>867</v>
      </c>
      <c r="G196" s="214" t="s">
        <v>401</v>
      </c>
      <c r="H196" s="215">
        <v>4</v>
      </c>
      <c r="I196" s="216">
        <v>140000</v>
      </c>
      <c r="J196" s="216">
        <f>ROUND(I196*H196,2)</f>
        <v>560000</v>
      </c>
      <c r="K196" s="217"/>
      <c r="L196" s="37"/>
      <c r="M196" s="218" t="s">
        <v>1</v>
      </c>
      <c r="N196" s="219" t="s">
        <v>43</v>
      </c>
      <c r="O196" s="220">
        <v>0</v>
      </c>
      <c r="P196" s="220">
        <f>O196*H196</f>
        <v>0</v>
      </c>
      <c r="Q196" s="220">
        <v>0</v>
      </c>
      <c r="R196" s="220">
        <f>Q196*H196</f>
        <v>0</v>
      </c>
      <c r="S196" s="220">
        <v>0</v>
      </c>
      <c r="T196" s="221">
        <f>S196*H196</f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222" t="s">
        <v>204</v>
      </c>
      <c r="AT196" s="222" t="s">
        <v>188</v>
      </c>
      <c r="AU196" s="222" t="s">
        <v>88</v>
      </c>
      <c r="AY196" s="16" t="s">
        <v>187</v>
      </c>
      <c r="BE196" s="223">
        <f>IF(N196="základní",J196,0)</f>
        <v>560000</v>
      </c>
      <c r="BF196" s="223">
        <f>IF(N196="snížená",J196,0)</f>
        <v>0</v>
      </c>
      <c r="BG196" s="223">
        <f>IF(N196="zákl. přenesená",J196,0)</f>
        <v>0</v>
      </c>
      <c r="BH196" s="223">
        <f>IF(N196="sníž. přenesená",J196,0)</f>
        <v>0</v>
      </c>
      <c r="BI196" s="223">
        <f>IF(N196="nulová",J196,0)</f>
        <v>0</v>
      </c>
      <c r="BJ196" s="16" t="s">
        <v>86</v>
      </c>
      <c r="BK196" s="223">
        <f>ROUND(I196*H196,2)</f>
        <v>560000</v>
      </c>
      <c r="BL196" s="16" t="s">
        <v>204</v>
      </c>
      <c r="BM196" s="222" t="s">
        <v>868</v>
      </c>
    </row>
    <row r="197" s="2" customFormat="1" ht="16.5" customHeight="1">
      <c r="A197" s="31"/>
      <c r="B197" s="32"/>
      <c r="C197" s="211" t="s">
        <v>869</v>
      </c>
      <c r="D197" s="211" t="s">
        <v>188</v>
      </c>
      <c r="E197" s="212" t="s">
        <v>870</v>
      </c>
      <c r="F197" s="213" t="s">
        <v>871</v>
      </c>
      <c r="G197" s="214" t="s">
        <v>401</v>
      </c>
      <c r="H197" s="215">
        <v>2</v>
      </c>
      <c r="I197" s="216">
        <v>30000</v>
      </c>
      <c r="J197" s="216">
        <f>ROUND(I197*H197,2)</f>
        <v>60000</v>
      </c>
      <c r="K197" s="217"/>
      <c r="L197" s="37"/>
      <c r="M197" s="218" t="s">
        <v>1</v>
      </c>
      <c r="N197" s="219" t="s">
        <v>43</v>
      </c>
      <c r="O197" s="220">
        <v>0</v>
      </c>
      <c r="P197" s="220">
        <f>O197*H197</f>
        <v>0</v>
      </c>
      <c r="Q197" s="220">
        <v>0</v>
      </c>
      <c r="R197" s="220">
        <f>Q197*H197</f>
        <v>0</v>
      </c>
      <c r="S197" s="220">
        <v>0</v>
      </c>
      <c r="T197" s="221">
        <f>S197*H197</f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222" t="s">
        <v>204</v>
      </c>
      <c r="AT197" s="222" t="s">
        <v>188</v>
      </c>
      <c r="AU197" s="222" t="s">
        <v>88</v>
      </c>
      <c r="AY197" s="16" t="s">
        <v>187</v>
      </c>
      <c r="BE197" s="223">
        <f>IF(N197="základní",J197,0)</f>
        <v>60000</v>
      </c>
      <c r="BF197" s="223">
        <f>IF(N197="snížená",J197,0)</f>
        <v>0</v>
      </c>
      <c r="BG197" s="223">
        <f>IF(N197="zákl. přenesená",J197,0)</f>
        <v>0</v>
      </c>
      <c r="BH197" s="223">
        <f>IF(N197="sníž. přenesená",J197,0)</f>
        <v>0</v>
      </c>
      <c r="BI197" s="223">
        <f>IF(N197="nulová",J197,0)</f>
        <v>0</v>
      </c>
      <c r="BJ197" s="16" t="s">
        <v>86</v>
      </c>
      <c r="BK197" s="223">
        <f>ROUND(I197*H197,2)</f>
        <v>60000</v>
      </c>
      <c r="BL197" s="16" t="s">
        <v>204</v>
      </c>
      <c r="BM197" s="222" t="s">
        <v>872</v>
      </c>
    </row>
    <row r="198" s="2" customFormat="1" ht="16.5" customHeight="1">
      <c r="A198" s="31"/>
      <c r="B198" s="32"/>
      <c r="C198" s="211" t="s">
        <v>873</v>
      </c>
      <c r="D198" s="211" t="s">
        <v>188</v>
      </c>
      <c r="E198" s="212" t="s">
        <v>874</v>
      </c>
      <c r="F198" s="213" t="s">
        <v>875</v>
      </c>
      <c r="G198" s="214" t="s">
        <v>422</v>
      </c>
      <c r="H198" s="215">
        <v>1</v>
      </c>
      <c r="I198" s="216">
        <v>25000</v>
      </c>
      <c r="J198" s="216">
        <f>ROUND(I198*H198,2)</f>
        <v>25000</v>
      </c>
      <c r="K198" s="217"/>
      <c r="L198" s="37"/>
      <c r="M198" s="218" t="s">
        <v>1</v>
      </c>
      <c r="N198" s="219" t="s">
        <v>43</v>
      </c>
      <c r="O198" s="220">
        <v>0</v>
      </c>
      <c r="P198" s="220">
        <f>O198*H198</f>
        <v>0</v>
      </c>
      <c r="Q198" s="220">
        <v>0</v>
      </c>
      <c r="R198" s="220">
        <f>Q198*H198</f>
        <v>0</v>
      </c>
      <c r="S198" s="220">
        <v>0</v>
      </c>
      <c r="T198" s="221">
        <f>S198*H198</f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222" t="s">
        <v>204</v>
      </c>
      <c r="AT198" s="222" t="s">
        <v>188</v>
      </c>
      <c r="AU198" s="222" t="s">
        <v>88</v>
      </c>
      <c r="AY198" s="16" t="s">
        <v>187</v>
      </c>
      <c r="BE198" s="223">
        <f>IF(N198="základní",J198,0)</f>
        <v>25000</v>
      </c>
      <c r="BF198" s="223">
        <f>IF(N198="snížená",J198,0)</f>
        <v>0</v>
      </c>
      <c r="BG198" s="223">
        <f>IF(N198="zákl. přenesená",J198,0)</f>
        <v>0</v>
      </c>
      <c r="BH198" s="223">
        <f>IF(N198="sníž. přenesená",J198,0)</f>
        <v>0</v>
      </c>
      <c r="BI198" s="223">
        <f>IF(N198="nulová",J198,0)</f>
        <v>0</v>
      </c>
      <c r="BJ198" s="16" t="s">
        <v>86</v>
      </c>
      <c r="BK198" s="223">
        <f>ROUND(I198*H198,2)</f>
        <v>25000</v>
      </c>
      <c r="BL198" s="16" t="s">
        <v>204</v>
      </c>
      <c r="BM198" s="222" t="s">
        <v>876</v>
      </c>
    </row>
    <row r="199" s="2" customFormat="1" ht="16.5" customHeight="1">
      <c r="A199" s="31"/>
      <c r="B199" s="32"/>
      <c r="C199" s="211" t="s">
        <v>877</v>
      </c>
      <c r="D199" s="211" t="s">
        <v>188</v>
      </c>
      <c r="E199" s="212" t="s">
        <v>878</v>
      </c>
      <c r="F199" s="213" t="s">
        <v>879</v>
      </c>
      <c r="G199" s="214" t="s">
        <v>401</v>
      </c>
      <c r="H199" s="215">
        <v>1</v>
      </c>
      <c r="I199" s="216">
        <v>25000</v>
      </c>
      <c r="J199" s="216">
        <f>ROUND(I199*H199,2)</f>
        <v>25000</v>
      </c>
      <c r="K199" s="217"/>
      <c r="L199" s="37"/>
      <c r="M199" s="218" t="s">
        <v>1</v>
      </c>
      <c r="N199" s="219" t="s">
        <v>43</v>
      </c>
      <c r="O199" s="220">
        <v>0</v>
      </c>
      <c r="P199" s="220">
        <f>O199*H199</f>
        <v>0</v>
      </c>
      <c r="Q199" s="220">
        <v>0</v>
      </c>
      <c r="R199" s="220">
        <f>Q199*H199</f>
        <v>0</v>
      </c>
      <c r="S199" s="220">
        <v>0</v>
      </c>
      <c r="T199" s="221">
        <f>S199*H199</f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222" t="s">
        <v>204</v>
      </c>
      <c r="AT199" s="222" t="s">
        <v>188</v>
      </c>
      <c r="AU199" s="222" t="s">
        <v>88</v>
      </c>
      <c r="AY199" s="16" t="s">
        <v>187</v>
      </c>
      <c r="BE199" s="223">
        <f>IF(N199="základní",J199,0)</f>
        <v>25000</v>
      </c>
      <c r="BF199" s="223">
        <f>IF(N199="snížená",J199,0)</f>
        <v>0</v>
      </c>
      <c r="BG199" s="223">
        <f>IF(N199="zákl. přenesená",J199,0)</f>
        <v>0</v>
      </c>
      <c r="BH199" s="223">
        <f>IF(N199="sníž. přenesená",J199,0)</f>
        <v>0</v>
      </c>
      <c r="BI199" s="223">
        <f>IF(N199="nulová",J199,0)</f>
        <v>0</v>
      </c>
      <c r="BJ199" s="16" t="s">
        <v>86</v>
      </c>
      <c r="BK199" s="223">
        <f>ROUND(I199*H199,2)</f>
        <v>25000</v>
      </c>
      <c r="BL199" s="16" t="s">
        <v>204</v>
      </c>
      <c r="BM199" s="222" t="s">
        <v>880</v>
      </c>
    </row>
    <row r="200" s="2" customFormat="1" ht="16.5" customHeight="1">
      <c r="A200" s="31"/>
      <c r="B200" s="32"/>
      <c r="C200" s="211" t="s">
        <v>881</v>
      </c>
      <c r="D200" s="211" t="s">
        <v>188</v>
      </c>
      <c r="E200" s="212" t="s">
        <v>882</v>
      </c>
      <c r="F200" s="213" t="s">
        <v>883</v>
      </c>
      <c r="G200" s="214" t="s">
        <v>401</v>
      </c>
      <c r="H200" s="215">
        <v>1</v>
      </c>
      <c r="I200" s="216">
        <v>30000</v>
      </c>
      <c r="J200" s="216">
        <f>ROUND(I200*H200,2)</f>
        <v>30000</v>
      </c>
      <c r="K200" s="217"/>
      <c r="L200" s="37"/>
      <c r="M200" s="218" t="s">
        <v>1</v>
      </c>
      <c r="N200" s="219" t="s">
        <v>43</v>
      </c>
      <c r="O200" s="220">
        <v>0</v>
      </c>
      <c r="P200" s="220">
        <f>O200*H200</f>
        <v>0</v>
      </c>
      <c r="Q200" s="220">
        <v>0</v>
      </c>
      <c r="R200" s="220">
        <f>Q200*H200</f>
        <v>0</v>
      </c>
      <c r="S200" s="220">
        <v>0</v>
      </c>
      <c r="T200" s="221">
        <f>S200*H200</f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222" t="s">
        <v>204</v>
      </c>
      <c r="AT200" s="222" t="s">
        <v>188</v>
      </c>
      <c r="AU200" s="222" t="s">
        <v>88</v>
      </c>
      <c r="AY200" s="16" t="s">
        <v>187</v>
      </c>
      <c r="BE200" s="223">
        <f>IF(N200="základní",J200,0)</f>
        <v>30000</v>
      </c>
      <c r="BF200" s="223">
        <f>IF(N200="snížená",J200,0)</f>
        <v>0</v>
      </c>
      <c r="BG200" s="223">
        <f>IF(N200="zákl. přenesená",J200,0)</f>
        <v>0</v>
      </c>
      <c r="BH200" s="223">
        <f>IF(N200="sníž. přenesená",J200,0)</f>
        <v>0</v>
      </c>
      <c r="BI200" s="223">
        <f>IF(N200="nulová",J200,0)</f>
        <v>0</v>
      </c>
      <c r="BJ200" s="16" t="s">
        <v>86</v>
      </c>
      <c r="BK200" s="223">
        <f>ROUND(I200*H200,2)</f>
        <v>30000</v>
      </c>
      <c r="BL200" s="16" t="s">
        <v>204</v>
      </c>
      <c r="BM200" s="222" t="s">
        <v>884</v>
      </c>
    </row>
    <row r="201" s="2" customFormat="1" ht="16.5" customHeight="1">
      <c r="A201" s="31"/>
      <c r="B201" s="32"/>
      <c r="C201" s="211" t="s">
        <v>885</v>
      </c>
      <c r="D201" s="211" t="s">
        <v>188</v>
      </c>
      <c r="E201" s="212" t="s">
        <v>886</v>
      </c>
      <c r="F201" s="213" t="s">
        <v>887</v>
      </c>
      <c r="G201" s="214" t="s">
        <v>401</v>
      </c>
      <c r="H201" s="215">
        <v>1</v>
      </c>
      <c r="I201" s="216">
        <v>40000</v>
      </c>
      <c r="J201" s="216">
        <f>ROUND(I201*H201,2)</f>
        <v>40000</v>
      </c>
      <c r="K201" s="217"/>
      <c r="L201" s="37"/>
      <c r="M201" s="218" t="s">
        <v>1</v>
      </c>
      <c r="N201" s="219" t="s">
        <v>43</v>
      </c>
      <c r="O201" s="220">
        <v>0</v>
      </c>
      <c r="P201" s="220">
        <f>O201*H201</f>
        <v>0</v>
      </c>
      <c r="Q201" s="220">
        <v>0</v>
      </c>
      <c r="R201" s="220">
        <f>Q201*H201</f>
        <v>0</v>
      </c>
      <c r="S201" s="220">
        <v>0</v>
      </c>
      <c r="T201" s="221">
        <f>S201*H201</f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222" t="s">
        <v>204</v>
      </c>
      <c r="AT201" s="222" t="s">
        <v>188</v>
      </c>
      <c r="AU201" s="222" t="s">
        <v>88</v>
      </c>
      <c r="AY201" s="16" t="s">
        <v>187</v>
      </c>
      <c r="BE201" s="223">
        <f>IF(N201="základní",J201,0)</f>
        <v>40000</v>
      </c>
      <c r="BF201" s="223">
        <f>IF(N201="snížená",J201,0)</f>
        <v>0</v>
      </c>
      <c r="BG201" s="223">
        <f>IF(N201="zákl. přenesená",J201,0)</f>
        <v>0</v>
      </c>
      <c r="BH201" s="223">
        <f>IF(N201="sníž. přenesená",J201,0)</f>
        <v>0</v>
      </c>
      <c r="BI201" s="223">
        <f>IF(N201="nulová",J201,0)</f>
        <v>0</v>
      </c>
      <c r="BJ201" s="16" t="s">
        <v>86</v>
      </c>
      <c r="BK201" s="223">
        <f>ROUND(I201*H201,2)</f>
        <v>40000</v>
      </c>
      <c r="BL201" s="16" t="s">
        <v>204</v>
      </c>
      <c r="BM201" s="222" t="s">
        <v>888</v>
      </c>
    </row>
    <row r="202" s="2" customFormat="1" ht="16.5" customHeight="1">
      <c r="A202" s="31"/>
      <c r="B202" s="32"/>
      <c r="C202" s="211" t="s">
        <v>889</v>
      </c>
      <c r="D202" s="211" t="s">
        <v>188</v>
      </c>
      <c r="E202" s="212" t="s">
        <v>890</v>
      </c>
      <c r="F202" s="213" t="s">
        <v>891</v>
      </c>
      <c r="G202" s="214" t="s">
        <v>401</v>
      </c>
      <c r="H202" s="215">
        <v>3</v>
      </c>
      <c r="I202" s="216">
        <v>45000</v>
      </c>
      <c r="J202" s="216">
        <f>ROUND(I202*H202,2)</f>
        <v>135000</v>
      </c>
      <c r="K202" s="217"/>
      <c r="L202" s="37"/>
      <c r="M202" s="218" t="s">
        <v>1</v>
      </c>
      <c r="N202" s="219" t="s">
        <v>43</v>
      </c>
      <c r="O202" s="220">
        <v>0</v>
      </c>
      <c r="P202" s="220">
        <f>O202*H202</f>
        <v>0</v>
      </c>
      <c r="Q202" s="220">
        <v>0</v>
      </c>
      <c r="R202" s="220">
        <f>Q202*H202</f>
        <v>0</v>
      </c>
      <c r="S202" s="220">
        <v>0</v>
      </c>
      <c r="T202" s="221">
        <f>S202*H202</f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222" t="s">
        <v>204</v>
      </c>
      <c r="AT202" s="222" t="s">
        <v>188</v>
      </c>
      <c r="AU202" s="222" t="s">
        <v>88</v>
      </c>
      <c r="AY202" s="16" t="s">
        <v>187</v>
      </c>
      <c r="BE202" s="223">
        <f>IF(N202="základní",J202,0)</f>
        <v>135000</v>
      </c>
      <c r="BF202" s="223">
        <f>IF(N202="snížená",J202,0)</f>
        <v>0</v>
      </c>
      <c r="BG202" s="223">
        <f>IF(N202="zákl. přenesená",J202,0)</f>
        <v>0</v>
      </c>
      <c r="BH202" s="223">
        <f>IF(N202="sníž. přenesená",J202,0)</f>
        <v>0</v>
      </c>
      <c r="BI202" s="223">
        <f>IF(N202="nulová",J202,0)</f>
        <v>0</v>
      </c>
      <c r="BJ202" s="16" t="s">
        <v>86</v>
      </c>
      <c r="BK202" s="223">
        <f>ROUND(I202*H202,2)</f>
        <v>135000</v>
      </c>
      <c r="BL202" s="16" t="s">
        <v>204</v>
      </c>
      <c r="BM202" s="222" t="s">
        <v>892</v>
      </c>
    </row>
    <row r="203" s="2" customFormat="1" ht="16.5" customHeight="1">
      <c r="A203" s="31"/>
      <c r="B203" s="32"/>
      <c r="C203" s="211" t="s">
        <v>893</v>
      </c>
      <c r="D203" s="211" t="s">
        <v>188</v>
      </c>
      <c r="E203" s="212" t="s">
        <v>894</v>
      </c>
      <c r="F203" s="213" t="s">
        <v>895</v>
      </c>
      <c r="G203" s="214" t="s">
        <v>401</v>
      </c>
      <c r="H203" s="215">
        <v>1</v>
      </c>
      <c r="I203" s="216">
        <v>20000</v>
      </c>
      <c r="J203" s="216">
        <f>ROUND(I203*H203,2)</f>
        <v>20000</v>
      </c>
      <c r="K203" s="217"/>
      <c r="L203" s="37"/>
      <c r="M203" s="228" t="s">
        <v>1</v>
      </c>
      <c r="N203" s="229" t="s">
        <v>43</v>
      </c>
      <c r="O203" s="230">
        <v>0</v>
      </c>
      <c r="P203" s="230">
        <f>O203*H203</f>
        <v>0</v>
      </c>
      <c r="Q203" s="230">
        <v>0</v>
      </c>
      <c r="R203" s="230">
        <f>Q203*H203</f>
        <v>0</v>
      </c>
      <c r="S203" s="230">
        <v>0</v>
      </c>
      <c r="T203" s="231">
        <f>S203*H203</f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222" t="s">
        <v>204</v>
      </c>
      <c r="AT203" s="222" t="s">
        <v>188</v>
      </c>
      <c r="AU203" s="222" t="s">
        <v>88</v>
      </c>
      <c r="AY203" s="16" t="s">
        <v>187</v>
      </c>
      <c r="BE203" s="223">
        <f>IF(N203="základní",J203,0)</f>
        <v>20000</v>
      </c>
      <c r="BF203" s="223">
        <f>IF(N203="snížená",J203,0)</f>
        <v>0</v>
      </c>
      <c r="BG203" s="223">
        <f>IF(N203="zákl. přenesená",J203,0)</f>
        <v>0</v>
      </c>
      <c r="BH203" s="223">
        <f>IF(N203="sníž. přenesená",J203,0)</f>
        <v>0</v>
      </c>
      <c r="BI203" s="223">
        <f>IF(N203="nulová",J203,0)</f>
        <v>0</v>
      </c>
      <c r="BJ203" s="16" t="s">
        <v>86</v>
      </c>
      <c r="BK203" s="223">
        <f>ROUND(I203*H203,2)</f>
        <v>20000</v>
      </c>
      <c r="BL203" s="16" t="s">
        <v>204</v>
      </c>
      <c r="BM203" s="222" t="s">
        <v>896</v>
      </c>
    </row>
    <row r="204" s="2" customFormat="1" ht="6.96" customHeight="1">
      <c r="A204" s="31"/>
      <c r="B204" s="58"/>
      <c r="C204" s="59"/>
      <c r="D204" s="59"/>
      <c r="E204" s="59"/>
      <c r="F204" s="59"/>
      <c r="G204" s="59"/>
      <c r="H204" s="59"/>
      <c r="I204" s="59"/>
      <c r="J204" s="59"/>
      <c r="K204" s="59"/>
      <c r="L204" s="37"/>
      <c r="M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</row>
  </sheetData>
  <sheetProtection sheet="1" autoFilter="0" formatColumns="0" formatRows="0" objects="1" scenarios="1" spinCount="100000" saltValue="kKP6FnUxfgEcvn8SJ0AJakbOj2WKXn2nK7+PfGzvGNbstd9CVzDLiNt8LRtPxuq9G0AJMASZ5rioTnF3xAoQLQ==" hashValue="N84vx86oWI/7Y+keveomIRdQqT5Lr85Ukeve53SN4Fp5DhpYS9Ndp1x3dXa1C0Fjf1PRuDiolOR++j7/ho9f3Q==" algorithmName="SHA-512" password="CC35"/>
  <autoFilter ref="C127:K203"/>
  <mergeCells count="11">
    <mergeCell ref="E7:H7"/>
    <mergeCell ref="E9:H9"/>
    <mergeCell ref="E11:H11"/>
    <mergeCell ref="E29:H29"/>
    <mergeCell ref="E85:H85"/>
    <mergeCell ref="E87:H87"/>
    <mergeCell ref="E89:H89"/>
    <mergeCell ref="E116:H116"/>
    <mergeCell ref="E118:H118"/>
    <mergeCell ref="E120:H120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ST06\St06</dc:creator>
  <cp:lastModifiedBy>ST06\St06</cp:lastModifiedBy>
  <dcterms:created xsi:type="dcterms:W3CDTF">2021-03-26T13:02:19Z</dcterms:created>
  <dcterms:modified xsi:type="dcterms:W3CDTF">2021-03-26T13:02:47Z</dcterms:modified>
</cp:coreProperties>
</file>